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ublic Safety &amp; the Criminal Justice System (H)\"/>
    </mc:Choice>
  </mc:AlternateContent>
  <bookViews>
    <workbookView xWindow="0" yWindow="0" windowWidth="28800" windowHeight="12345"/>
  </bookViews>
  <sheets>
    <sheet name="2004-19" sheetId="1" r:id="rId1"/>
    <sheet name="1996-2003" sheetId="2" r:id="rId2"/>
  </sheets>
  <definedNames>
    <definedName name="_xlnm.Print_Area" localSheetId="0">'2004-19'!$A$1:$W$62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7" i="1" l="1"/>
  <c r="Z7" i="1"/>
  <c r="AA7" i="1"/>
  <c r="AB7" i="1"/>
  <c r="AC7" i="1"/>
  <c r="AD7" i="1"/>
  <c r="AE7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L26" i="1" l="1"/>
  <c r="M26" i="1"/>
  <c r="N26" i="1"/>
  <c r="O26" i="1"/>
  <c r="P26" i="1"/>
  <c r="C26" i="1"/>
  <c r="D26" i="1"/>
  <c r="E26" i="1"/>
  <c r="F26" i="1"/>
  <c r="G26" i="1"/>
  <c r="H26" i="1"/>
  <c r="O7" i="1" l="1"/>
  <c r="L7" i="1"/>
  <c r="K7" i="1"/>
  <c r="J7" i="1"/>
  <c r="I7" i="1"/>
  <c r="H7" i="1"/>
  <c r="G7" i="1"/>
  <c r="F7" i="1"/>
  <c r="E7" i="1"/>
  <c r="D7" i="1"/>
  <c r="C7" i="1"/>
  <c r="R9" i="1"/>
  <c r="S9" i="1"/>
  <c r="T9" i="1"/>
  <c r="U9" i="1"/>
  <c r="U7" i="1" s="1"/>
  <c r="R7" i="1"/>
  <c r="S7" i="1"/>
  <c r="T7" i="1"/>
  <c r="V7" i="1"/>
  <c r="X7" i="1"/>
  <c r="C9" i="1" l="1"/>
  <c r="B26" i="1" l="1"/>
  <c r="B9" i="1" l="1"/>
  <c r="D9" i="1"/>
  <c r="E9" i="1"/>
  <c r="F9" i="1"/>
  <c r="B7" i="1"/>
  <c r="G9" i="1" l="1"/>
  <c r="Q23" i="2"/>
  <c r="Q9" i="2"/>
  <c r="Q7" i="2"/>
  <c r="H23" i="2"/>
  <c r="H7" i="2"/>
  <c r="H9" i="2"/>
  <c r="P23" i="2"/>
  <c r="P9" i="2"/>
  <c r="P7" i="2"/>
  <c r="G23" i="2"/>
  <c r="G9" i="2"/>
  <c r="G7" i="2"/>
  <c r="O23" i="2"/>
  <c r="O9" i="2"/>
  <c r="O7" i="2"/>
  <c r="F23" i="2"/>
  <c r="F7" i="2"/>
  <c r="F9" i="2"/>
  <c r="N23" i="2"/>
  <c r="N9" i="2"/>
  <c r="N7" i="2"/>
  <c r="E23" i="2"/>
  <c r="E9" i="2"/>
  <c r="E7" i="2"/>
  <c r="M23" i="2"/>
  <c r="M9" i="2"/>
  <c r="D23" i="2"/>
  <c r="D9" i="2"/>
  <c r="D7" i="2"/>
  <c r="L23" i="2"/>
  <c r="L9" i="2"/>
  <c r="C23" i="2"/>
  <c r="C9" i="2"/>
  <c r="C7" i="2"/>
  <c r="K23" i="2"/>
  <c r="B23" i="2"/>
  <c r="K9" i="2"/>
  <c r="B9" i="2"/>
  <c r="AE9" i="1"/>
  <c r="P9" i="1"/>
  <c r="P7" i="1"/>
  <c r="AD9" i="1"/>
  <c r="O9" i="1"/>
  <c r="AC9" i="1"/>
  <c r="N7" i="1"/>
  <c r="N9" i="1"/>
  <c r="AB9" i="1"/>
  <c r="M7" i="1"/>
  <c r="M9" i="1"/>
  <c r="AA9" i="1"/>
  <c r="L9" i="1"/>
  <c r="Z9" i="1"/>
  <c r="K26" i="1"/>
  <c r="K9" i="1"/>
  <c r="Y9" i="1"/>
  <c r="J26" i="1"/>
  <c r="J9" i="1"/>
  <c r="X9" i="1"/>
  <c r="I26" i="1"/>
  <c r="I9" i="1"/>
  <c r="W9" i="1"/>
  <c r="W7" i="1" s="1"/>
  <c r="H9" i="1"/>
  <c r="V9" i="1"/>
  <c r="K7" i="2"/>
  <c r="L7" i="2"/>
  <c r="M7" i="2"/>
  <c r="B7" i="2"/>
</calcChain>
</file>

<file path=xl/sharedStrings.xml><?xml version="1.0" encoding="utf-8"?>
<sst xmlns="http://schemas.openxmlformats.org/spreadsheetml/2006/main" count="146" uniqueCount="121">
  <si>
    <t>Felony Cases</t>
  </si>
  <si>
    <t>Misdemeanor Cases</t>
  </si>
  <si>
    <t>All Trial Courts</t>
  </si>
  <si>
    <t>Filings and Dispositions in Trial Courts</t>
  </si>
  <si>
    <t>Court</t>
  </si>
  <si>
    <t>Filings</t>
  </si>
  <si>
    <t>Dispositions</t>
  </si>
  <si>
    <t xml:space="preserve">  Criminal Courts</t>
  </si>
  <si>
    <t xml:space="preserve">    Supreme and County Courts</t>
  </si>
  <si>
    <t xml:space="preserve">       Arrest Cases</t>
  </si>
  <si>
    <t xml:space="preserve">    City and District Courts outside New York City</t>
  </si>
  <si>
    <t xml:space="preserve">       Arrest Case</t>
  </si>
  <si>
    <t xml:space="preserve">  Civil Courts</t>
  </si>
  <si>
    <t xml:space="preserve">      New Cases</t>
  </si>
  <si>
    <t xml:space="preserve">      Uncontested Matrimonial Cases</t>
  </si>
  <si>
    <t xml:space="preserve">    Civil Court of the City of New York</t>
  </si>
  <si>
    <t xml:space="preserve">    Supreme Courts</t>
  </si>
  <si>
    <t xml:space="preserve">    Criminal Court of the City of New York</t>
  </si>
  <si>
    <t xml:space="preserve">      Civil Actions</t>
  </si>
  <si>
    <t xml:space="preserve">      Landlord/Tenant Actions and Special Proceedings</t>
  </si>
  <si>
    <t xml:space="preserve">      Small Claims</t>
  </si>
  <si>
    <t xml:space="preserve">      Commercial Claims</t>
  </si>
  <si>
    <t xml:space="preserve">  Court of Claims</t>
  </si>
  <si>
    <t>1  Includes both answered and unanswered cases.</t>
  </si>
  <si>
    <t>SOURCE: New York State Unified Court System.</t>
  </si>
  <si>
    <t>a  Does not include dispositions in the Arbitration Program.</t>
  </si>
  <si>
    <t>b  Shown here for reference only and not included in totals. Included as intake in the Civil Courts listed above.</t>
  </si>
  <si>
    <r>
      <t xml:space="preserve">       Summons Cases</t>
    </r>
    <r>
      <rPr>
        <vertAlign val="superscript"/>
        <sz val="11"/>
        <rFont val="Arial"/>
        <family val="2"/>
      </rPr>
      <t>1</t>
    </r>
  </si>
  <si>
    <r>
      <t xml:space="preserve">       Uniform Traffic Tickets</t>
    </r>
    <r>
      <rPr>
        <vertAlign val="superscript"/>
        <sz val="11"/>
        <rFont val="Arial"/>
        <family val="2"/>
      </rPr>
      <t>1</t>
    </r>
  </si>
  <si>
    <r>
      <t xml:space="preserve">    Parking Tickets</t>
    </r>
    <r>
      <rPr>
        <vertAlign val="superscript"/>
        <sz val="11"/>
        <rFont val="Arial"/>
        <family val="2"/>
      </rPr>
      <t>1</t>
    </r>
  </si>
  <si>
    <r>
      <t xml:space="preserve">      </t>
    </r>
    <r>
      <rPr>
        <i/>
        <sz val="11"/>
        <rFont val="Arial"/>
        <family val="2"/>
      </rPr>
      <t>Ex Parte</t>
    </r>
    <r>
      <rPr>
        <sz val="11"/>
        <rFont val="Arial"/>
        <family val="2"/>
      </rPr>
      <t xml:space="preserve"> Applications</t>
    </r>
  </si>
  <si>
    <r>
      <t xml:space="preserve">  County Courts</t>
    </r>
    <r>
      <rPr>
        <vertAlign val="superscript"/>
        <sz val="11"/>
        <rFont val="Arial"/>
        <family val="2"/>
      </rPr>
      <t>2</t>
    </r>
  </si>
  <si>
    <r>
      <t xml:space="preserve">2  Filings include new cases and </t>
    </r>
    <r>
      <rPr>
        <i/>
        <sz val="11"/>
        <rFont val="Arial"/>
        <family val="2"/>
      </rPr>
      <t>ex parte</t>
    </r>
    <r>
      <rPr>
        <sz val="11"/>
        <rFont val="Arial"/>
        <family val="2"/>
      </rPr>
      <t>applications.</t>
    </r>
  </si>
  <si>
    <t>f  Surrogate’s Court dispositions include orders and decrees signed.</t>
  </si>
  <si>
    <t>d  2003 decrease/2004 increase due to 2003 Nassau County program that resulted in many 2003 Small Claims Assessment Review (SCAR)-eligible petitions being filed in 2004.</t>
  </si>
  <si>
    <t xml:space="preserve">             19,075b</t>
  </si>
  <si>
    <t xml:space="preserve">             Filings</t>
  </si>
  <si>
    <t xml:space="preserve">             Dispositions</t>
  </si>
  <si>
    <t xml:space="preserve">      Arrest Cases</t>
  </si>
  <si>
    <t xml:space="preserve">    City and District Courts Outside New York City</t>
  </si>
  <si>
    <t xml:space="preserve">    Parking Tickets</t>
  </si>
  <si>
    <t xml:space="preserve">      Small Claims Cases</t>
  </si>
  <si>
    <t xml:space="preserve">    Court of Claims</t>
  </si>
  <si>
    <t xml:space="preserve">    Arbitration Program</t>
  </si>
  <si>
    <t xml:space="preserve">    Small Claims Assessment Review Program</t>
  </si>
  <si>
    <t xml:space="preserve">  Family Courts</t>
  </si>
  <si>
    <t xml:space="preserve">  Surrogate's Courts</t>
  </si>
  <si>
    <t>SOURCE:  New York State Unified Court System.</t>
  </si>
  <si>
    <r>
      <t xml:space="preserve">      Summons Cases</t>
    </r>
    <r>
      <rPr>
        <vertAlign val="superscript"/>
        <sz val="11"/>
        <rFont val="Arial"/>
        <family val="2"/>
      </rPr>
      <t>1</t>
    </r>
  </si>
  <si>
    <r>
      <t xml:space="preserve">      Uniform Traffic Tickets</t>
    </r>
    <r>
      <rPr>
        <vertAlign val="superscript"/>
        <sz val="11"/>
        <rFont val="Arial"/>
        <family val="2"/>
      </rPr>
      <t>1</t>
    </r>
  </si>
  <si>
    <r>
      <t xml:space="preserve">      </t>
    </r>
    <r>
      <rPr>
        <i/>
        <sz val="11"/>
        <rFont val="Arial"/>
        <family val="2"/>
      </rPr>
      <t>Ex-Parte</t>
    </r>
    <r>
      <rPr>
        <sz val="11"/>
        <rFont val="Arial"/>
        <family val="2"/>
      </rPr>
      <t xml:space="preserve"> Applications</t>
    </r>
  </si>
  <si>
    <r>
      <t xml:space="preserve">    County Courts</t>
    </r>
    <r>
      <rPr>
        <vertAlign val="superscript"/>
        <sz val="11"/>
        <rFont val="Arial"/>
        <family val="2"/>
      </rPr>
      <t>2</t>
    </r>
  </si>
  <si>
    <r>
      <t xml:space="preserve">2  Filings and dispositions include </t>
    </r>
    <r>
      <rPr>
        <i/>
        <sz val="11"/>
        <rFont val="Arial"/>
        <family val="2"/>
      </rPr>
      <t>ex-parte</t>
    </r>
    <r>
      <rPr>
        <sz val="11"/>
        <rFont val="Arial"/>
        <family val="2"/>
      </rPr>
      <t xml:space="preserve"> applications and uncontested matrimonials.</t>
    </r>
  </si>
  <si>
    <t xml:space="preserve">           528,219a</t>
  </si>
  <si>
    <t xml:space="preserve">           360,466b</t>
  </si>
  <si>
    <t xml:space="preserve">           204,706b</t>
  </si>
  <si>
    <t xml:space="preserve">           129,233c</t>
  </si>
  <si>
    <t xml:space="preserve">           230,682c</t>
  </si>
  <si>
    <t xml:space="preserve">             18,721f</t>
  </si>
  <si>
    <t xml:space="preserve">                    191,079d</t>
  </si>
  <si>
    <t xml:space="preserve">                    150,114d</t>
  </si>
  <si>
    <t xml:space="preserve">                    139,450d</t>
  </si>
  <si>
    <t>d  Does not include dispositions in the Arbitration Program.</t>
  </si>
  <si>
    <t xml:space="preserve">             18,622f</t>
  </si>
  <si>
    <t xml:space="preserve">                   128,372d</t>
  </si>
  <si>
    <t xml:space="preserve">                     17,750f</t>
  </si>
  <si>
    <t xml:space="preserve">                   124,858g</t>
  </si>
  <si>
    <t xml:space="preserve">                    124,247g</t>
  </si>
  <si>
    <t xml:space="preserve">                    127,816g</t>
  </si>
  <si>
    <t>g  Surrogate's Court dispositions include orders and decrees signed.</t>
  </si>
  <si>
    <t xml:space="preserve">           601,724a</t>
  </si>
  <si>
    <t xml:space="preserve">           311,220b</t>
  </si>
  <si>
    <t xml:space="preserve">           197,113b</t>
  </si>
  <si>
    <t xml:space="preserve">           109,271c</t>
  </si>
  <si>
    <t xml:space="preserve">           228,056c</t>
  </si>
  <si>
    <t xml:space="preserve">             23,969f</t>
  </si>
  <si>
    <t xml:space="preserve">                   108,351d</t>
  </si>
  <si>
    <t xml:space="preserve">                   135,475g</t>
  </si>
  <si>
    <t>f  Shown here for reference only and not included in totals. Included as intake in the Civil Courts listed above.</t>
  </si>
  <si>
    <t xml:space="preserve">           393,348a</t>
  </si>
  <si>
    <t xml:space="preserve">           296,139b</t>
  </si>
  <si>
    <t xml:space="preserve">           239,646b</t>
  </si>
  <si>
    <t xml:space="preserve">           120,166c</t>
  </si>
  <si>
    <t xml:space="preserve">           218,809c</t>
  </si>
  <si>
    <t xml:space="preserve">              8,214f</t>
  </si>
  <si>
    <t xml:space="preserve">                   117,636d</t>
  </si>
  <si>
    <t xml:space="preserve">                   137,864g</t>
  </si>
  <si>
    <t xml:space="preserve">           309,261a</t>
  </si>
  <si>
    <t xml:space="preserve">           281,599b</t>
  </si>
  <si>
    <t xml:space="preserve">           268,679b</t>
  </si>
  <si>
    <t xml:space="preserve">           128,356c</t>
  </si>
  <si>
    <t xml:space="preserve">           225,052c</t>
  </si>
  <si>
    <t xml:space="preserve">              9,377f</t>
  </si>
  <si>
    <t xml:space="preserve">                   120,795d</t>
  </si>
  <si>
    <t xml:space="preserve">                   142,292g</t>
  </si>
  <si>
    <t xml:space="preserve">           255,829a</t>
  </si>
  <si>
    <t xml:space="preserve">           277,671b</t>
  </si>
  <si>
    <t xml:space="preserve">           248,883b</t>
  </si>
  <si>
    <t xml:space="preserve">           108,798c</t>
  </si>
  <si>
    <t xml:space="preserve">           221,284c</t>
  </si>
  <si>
    <t xml:space="preserve">             10,006f</t>
  </si>
  <si>
    <t xml:space="preserve">                   108,670d</t>
  </si>
  <si>
    <t xml:space="preserve">                   103,703g</t>
  </si>
  <si>
    <t xml:space="preserve">           202,155a</t>
  </si>
  <si>
    <t xml:space="preserve">           116,304c</t>
  </si>
  <si>
    <t xml:space="preserve">           218,044c</t>
  </si>
  <si>
    <t xml:space="preserve">               9,447f</t>
  </si>
  <si>
    <t xml:space="preserve">                   115,643d</t>
  </si>
  <si>
    <t xml:space="preserve">                   105,466d</t>
  </si>
  <si>
    <t xml:space="preserve">                   106,545g</t>
  </si>
  <si>
    <t>a  Calendared summonses only. An additional 2,604 (mail-in) summonses in 2001;  2,682 (mail-in) summonses in 2000; 74,243 (mail-in) summonses in 1999; 179,390 summonses in 1998; 162,618 summonses in 1997; and 124,553 summonses in 1996 were filed in which defendant did not appear.</t>
  </si>
  <si>
    <t>b  The disposition figure is used as the number of filings. An additional 1,677 uniform traffic tickets in 2001;  56,610 uniform traffic tickets in 2000; 19,999 uniform traffic tickets in 1999; 31,136 uniform traffic tickets in 1998; and 13,418 uniform traffic tickets in 1997 were filed in which defendants did not respond. An additional 33,401 parking tickets in 2001; 51,407 parking tickets in 2000; 32,257 parking tickets in 1999; 7,646 parking tickets in 1998; and 36,989 parking tickets in 1997 were filed in which defendant did not respond.</t>
  </si>
  <si>
    <t>c  Calendared cases and default judgments only. An additional 119,314 civil actions in 2001; 103,374 civil actions in 2000; 87,842 civil actions in 1999; 85,564 civil actions in 1998; 107,612 civil actions in 1997; and 81,488 civil actions in 1996 were filed but not calendared or defaulted; an additional 103,806 landlord-tenant cases in 2001; 103,564 landlord-tenant cases in 2000; 108,704 landlord-tenant cases in 1999; 101,160 landlord-tenant cases in 1998; 103,877 landlord-tenant cases in 1997; and 111,238 landlord-tenant cases in 1996 were filed but not calendared or defaulted.</t>
  </si>
  <si>
    <t>New York State—1996-2003</t>
  </si>
  <si>
    <t>New York State—2004-19</t>
  </si>
  <si>
    <r>
      <t>Family Courts</t>
    </r>
    <r>
      <rPr>
        <vertAlign val="superscript"/>
        <sz val="11"/>
        <rFont val="Arial"/>
        <family val="2"/>
      </rPr>
      <t>c</t>
    </r>
  </si>
  <si>
    <r>
      <t xml:space="preserve">  Arbitration Program</t>
    </r>
    <r>
      <rPr>
        <vertAlign val="superscript"/>
        <sz val="11"/>
        <rFont val="Arial"/>
        <family val="2"/>
      </rPr>
      <t>b</t>
    </r>
  </si>
  <si>
    <t>c  Includes Permanency Hearings Held beginning 2006.</t>
  </si>
  <si>
    <r>
      <t xml:space="preserve">      Civil Actions</t>
    </r>
    <r>
      <rPr>
        <vertAlign val="superscript"/>
        <sz val="11"/>
        <rFont val="Arial"/>
        <family val="2"/>
      </rPr>
      <t>a</t>
    </r>
  </si>
  <si>
    <r>
      <t>Surrogate’s Court</t>
    </r>
    <r>
      <rPr>
        <vertAlign val="superscript"/>
        <sz val="11"/>
        <rFont val="Arial"/>
        <family val="2"/>
      </rPr>
      <t>f</t>
    </r>
  </si>
  <si>
    <r>
      <t xml:space="preserve">  Small Claims Assessment Review Program</t>
    </r>
    <r>
      <rPr>
        <vertAlign val="superscript"/>
        <sz val="11"/>
        <rFont val="Arial"/>
        <family val="2"/>
      </rPr>
      <t>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</si>
</sst>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17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11"/>
      <name val="Tw Cen M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2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/>
    <xf numFmtId="0" fontId="9" fillId="0" borderId="0" xfId="0" applyFont="1"/>
    <xf numFmtId="0" fontId="4" fillId="0" borderId="0" xfId="0" applyFont="1"/>
    <xf numFmtId="0" fontId="2" fillId="0" borderId="0" xfId="0" applyFont="1" applyBorder="1"/>
    <xf numFmtId="0" fontId="1" fillId="0" borderId="0" xfId="0" applyFont="1" applyBorder="1"/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/>
    <xf numFmtId="0" fontId="8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0" xfId="0" applyNumberFormat="1" applyFont="1" applyFill="1"/>
    <xf numFmtId="2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2" xfId="0" applyFont="1" applyBorder="1"/>
    <xf numFmtId="0" fontId="2" fillId="0" borderId="0" xfId="0" applyNumberFormat="1" applyFont="1" applyProtection="1">
      <protection locked="0"/>
    </xf>
    <xf numFmtId="3" fontId="2" fillId="0" borderId="0" xfId="0" applyNumberFormat="1" applyFont="1" applyProtection="1">
      <protection locked="0"/>
    </xf>
    <xf numFmtId="5" fontId="2" fillId="0" borderId="0" xfId="0" applyNumberFormat="1" applyFont="1" applyProtection="1">
      <protection locked="0"/>
    </xf>
    <xf numFmtId="37" fontId="2" fillId="0" borderId="0" xfId="0" applyNumberFormat="1" applyFont="1"/>
    <xf numFmtId="2" fontId="2" fillId="0" borderId="0" xfId="0" applyNumberFormat="1" applyFont="1" applyAlignment="1"/>
    <xf numFmtId="3" fontId="2" fillId="0" borderId="0" xfId="0" applyNumberFormat="1" applyFont="1" applyBorder="1" applyAlignment="1">
      <alignment horizontal="right" vertical="top"/>
    </xf>
    <xf numFmtId="3" fontId="2" fillId="0" borderId="0" xfId="0" applyNumberFormat="1" applyFont="1" applyAlignment="1"/>
    <xf numFmtId="0" fontId="0" fillId="0" borderId="0" xfId="0" applyAlignment="1">
      <alignment horizontal="right"/>
    </xf>
    <xf numFmtId="2" fontId="2" fillId="0" borderId="1" xfId="0" applyNumberFormat="1" applyFont="1" applyBorder="1"/>
    <xf numFmtId="3" fontId="2" fillId="0" borderId="1" xfId="0" applyNumberFormat="1" applyFont="1" applyBorder="1"/>
    <xf numFmtId="2" fontId="2" fillId="0" borderId="2" xfId="0" applyNumberFormat="1" applyFont="1" applyBorder="1"/>
    <xf numFmtId="0" fontId="2" fillId="0" borderId="2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7" fillId="0" borderId="0" xfId="0" applyFont="1" applyAlignment="1"/>
    <xf numFmtId="0" fontId="8" fillId="0" borderId="0" xfId="0" applyFont="1" applyAlignment="1"/>
    <xf numFmtId="0" fontId="2" fillId="0" borderId="1" xfId="0" applyFont="1" applyBorder="1" applyAlignment="1">
      <alignment horizontal="center"/>
    </xf>
    <xf numFmtId="0" fontId="8" fillId="0" borderId="0" xfId="0" applyFont="1" applyAlignment="1"/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8" fillId="0" borderId="0" xfId="1" applyFont="1" applyAlignment="1"/>
    <xf numFmtId="43" fontId="2" fillId="0" borderId="0" xfId="1" applyFont="1"/>
    <xf numFmtId="43" fontId="14" fillId="0" borderId="0" xfId="1" applyFont="1"/>
    <xf numFmtId="43" fontId="12" fillId="0" borderId="0" xfId="1" applyFont="1"/>
    <xf numFmtId="164" fontId="8" fillId="0" borderId="0" xfId="1" applyNumberFormat="1" applyFont="1" applyAlignment="1"/>
    <xf numFmtId="164" fontId="2" fillId="0" borderId="0" xfId="1" applyNumberFormat="1" applyFont="1"/>
    <xf numFmtId="164" fontId="4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14" fillId="0" borderId="0" xfId="1" applyNumberFormat="1" applyFont="1"/>
    <xf numFmtId="164" fontId="12" fillId="0" borderId="0" xfId="1" applyNumberFormat="1" applyFont="1"/>
    <xf numFmtId="3" fontId="10" fillId="0" borderId="0" xfId="0" applyNumberFormat="1" applyFont="1" applyFill="1" applyBorder="1" applyAlignment="1">
      <alignment horizontal="right" vertical="center"/>
    </xf>
    <xf numFmtId="0" fontId="15" fillId="0" borderId="0" xfId="0" applyFont="1"/>
    <xf numFmtId="0" fontId="2" fillId="0" borderId="0" xfId="0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2" fillId="0" borderId="0" xfId="0" applyFont="1" applyFill="1" applyBorder="1" applyAlignment="1">
      <alignment vertical="center"/>
    </xf>
    <xf numFmtId="0" fontId="1" fillId="0" borderId="3" xfId="0" applyFont="1" applyBorder="1" applyAlignment="1">
      <alignment horizontal="center"/>
    </xf>
    <xf numFmtId="2" fontId="2" fillId="0" borderId="0" xfId="0" applyNumberFormat="1" applyFont="1" applyBorder="1" applyAlignment="1">
      <alignment horizontal="left" wrapText="1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10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indent="2"/>
    </xf>
    <xf numFmtId="3" fontId="16" fillId="0" borderId="0" xfId="0" applyNumberFormat="1" applyFont="1" applyFill="1" applyBorder="1"/>
    <xf numFmtId="0" fontId="2" fillId="0" borderId="0" xfId="0" applyFont="1" applyFill="1" applyAlignment="1">
      <alignment vertical="center"/>
    </xf>
    <xf numFmtId="3" fontId="2" fillId="0" borderId="0" xfId="2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2" fillId="0" borderId="0" xfId="1" applyNumberFormat="1" applyFont="1" applyFill="1" applyBorder="1"/>
    <xf numFmtId="0" fontId="2" fillId="0" borderId="0" xfId="0" applyFont="1" applyFill="1"/>
    <xf numFmtId="0" fontId="12" fillId="0" borderId="0" xfId="0" applyFont="1" applyFill="1"/>
    <xf numFmtId="0" fontId="12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164" fontId="2" fillId="0" borderId="0" xfId="1" quotePrefix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horizontal="right" vertical="center"/>
    </xf>
    <xf numFmtId="164" fontId="1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3" fontId="2" fillId="0" borderId="0" xfId="1" applyFont="1" applyFill="1" applyBorder="1"/>
    <xf numFmtId="0" fontId="2" fillId="0" borderId="0" xfId="0" applyFont="1" applyFill="1" applyBorder="1" applyAlignment="1">
      <alignment horizontal="left" vertical="center"/>
    </xf>
    <xf numFmtId="43" fontId="2" fillId="0" borderId="0" xfId="1" applyFont="1" applyFill="1"/>
    <xf numFmtId="164" fontId="2" fillId="0" borderId="0" xfId="1" applyNumberFormat="1" applyFont="1" applyFill="1"/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AD3AD"/>
      <rgbColor rgb="008C3B32"/>
      <rgbColor rgb="00E58E1A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showGridLines="0" tabSelected="1" workbookViewId="0">
      <pane xSplit="1" ySplit="5" topLeftCell="C6" activePane="bottomRight" state="frozen"/>
      <selection pane="topRight" activeCell="B1" sqref="B1"/>
      <selection pane="bottomLeft" activeCell="A6" sqref="A6"/>
      <selection pane="bottomRight" sqref="A1:G1"/>
    </sheetView>
  </sheetViews>
  <sheetFormatPr defaultColWidth="13.7109375" defaultRowHeight="12.75"/>
  <cols>
    <col min="1" max="1" width="54.85546875" style="39" customWidth="1"/>
    <col min="2" max="2" width="10.28515625" style="39" hidden="1" customWidth="1"/>
    <col min="3" max="3" width="13.42578125" style="39" customWidth="1"/>
    <col min="4" max="4" width="11.28515625" style="48" customWidth="1"/>
    <col min="5" max="5" width="12.42578125" style="54" customWidth="1"/>
    <col min="6" max="16" width="10.28515625" style="39" customWidth="1"/>
    <col min="17" max="17" width="2.7109375" style="39" customWidth="1"/>
    <col min="18" max="31" width="10" style="39" customWidth="1"/>
    <col min="32" max="16384" width="13.7109375" style="39"/>
  </cols>
  <sheetData>
    <row r="1" spans="1:32" ht="20.25">
      <c r="A1" s="67" t="s">
        <v>3</v>
      </c>
      <c r="B1" s="68"/>
      <c r="C1" s="68"/>
      <c r="D1" s="68"/>
      <c r="E1" s="68"/>
      <c r="F1" s="68"/>
      <c r="G1" s="68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1"/>
      <c r="W1" s="2"/>
      <c r="X1" s="2"/>
      <c r="Y1" s="2"/>
      <c r="Z1" s="2"/>
      <c r="AA1" s="2"/>
      <c r="AB1" s="2"/>
    </row>
    <row r="2" spans="1:32" ht="20.25">
      <c r="A2" s="35" t="s">
        <v>114</v>
      </c>
      <c r="B2" s="36"/>
      <c r="C2" s="38"/>
      <c r="D2" s="45"/>
      <c r="E2" s="49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"/>
      <c r="W2" s="2"/>
      <c r="X2" s="2"/>
      <c r="Y2" s="4"/>
      <c r="Z2" s="2"/>
      <c r="AA2" s="2"/>
      <c r="AB2" s="2"/>
    </row>
    <row r="3" spans="1:32" ht="14.25">
      <c r="A3" s="2"/>
      <c r="B3" s="2"/>
      <c r="C3" s="56"/>
      <c r="D3" s="46"/>
      <c r="E3" s="5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6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2" ht="15.75" customHeight="1">
      <c r="A4" s="40"/>
      <c r="B4" s="37"/>
      <c r="C4" s="73" t="s">
        <v>5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14"/>
      <c r="R4" s="70" t="s">
        <v>6</v>
      </c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2" s="5" customFormat="1" ht="15.75" customHeight="1">
      <c r="A5" s="5" t="s">
        <v>4</v>
      </c>
      <c r="B5" s="57">
        <v>2019</v>
      </c>
      <c r="C5" s="57">
        <v>2019</v>
      </c>
      <c r="D5" s="58">
        <v>2018</v>
      </c>
      <c r="E5" s="58">
        <v>2017</v>
      </c>
      <c r="F5" s="57">
        <v>2016</v>
      </c>
      <c r="G5" s="57">
        <v>2015</v>
      </c>
      <c r="H5" s="57">
        <v>2014</v>
      </c>
      <c r="I5" s="57">
        <v>2013</v>
      </c>
      <c r="J5" s="57">
        <v>2011</v>
      </c>
      <c r="K5" s="57">
        <v>2010</v>
      </c>
      <c r="L5" s="57">
        <v>2009</v>
      </c>
      <c r="M5" s="57">
        <v>2008</v>
      </c>
      <c r="N5" s="57">
        <v>2007</v>
      </c>
      <c r="O5" s="57">
        <v>2005</v>
      </c>
      <c r="P5" s="57">
        <v>2004</v>
      </c>
      <c r="Q5" s="57"/>
      <c r="R5" s="57">
        <v>2019</v>
      </c>
      <c r="S5" s="57">
        <v>2018</v>
      </c>
      <c r="T5" s="57">
        <v>2017</v>
      </c>
      <c r="U5" s="57">
        <v>2016</v>
      </c>
      <c r="V5" s="57">
        <v>2015</v>
      </c>
      <c r="W5" s="20">
        <v>2014</v>
      </c>
      <c r="X5" s="20">
        <v>2013</v>
      </c>
      <c r="Y5" s="20">
        <v>2011</v>
      </c>
      <c r="Z5" s="20">
        <v>2010</v>
      </c>
      <c r="AA5" s="20">
        <v>2009</v>
      </c>
      <c r="AB5" s="20">
        <v>2008</v>
      </c>
      <c r="AC5" s="20">
        <v>2007</v>
      </c>
      <c r="AD5" s="20">
        <v>2005</v>
      </c>
      <c r="AE5" s="20">
        <v>2004</v>
      </c>
    </row>
    <row r="6" spans="1:32" ht="15">
      <c r="A6" s="6"/>
      <c r="B6" s="5"/>
      <c r="C6" s="5"/>
      <c r="D6" s="59"/>
      <c r="E6" s="5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2"/>
      <c r="Y6" s="2"/>
      <c r="Z6" s="2"/>
      <c r="AA6" s="2"/>
      <c r="AB6" s="2"/>
    </row>
    <row r="7" spans="1:32" s="41" customFormat="1" ht="15.95" customHeight="1">
      <c r="A7" s="74" t="s">
        <v>2</v>
      </c>
      <c r="B7" s="7">
        <f t="shared" ref="B7" si="0">SUM(B9,B26,B50,B51)</f>
        <v>0</v>
      </c>
      <c r="C7" s="51">
        <f t="shared" ref="C7:O7" si="1">SUM(C9+C26)+(C50+C51)</f>
        <v>3028669</v>
      </c>
      <c r="D7" s="51">
        <f t="shared" si="1"/>
        <v>3108649</v>
      </c>
      <c r="E7" s="51">
        <f t="shared" si="1"/>
        <v>3300176</v>
      </c>
      <c r="F7" s="7">
        <f t="shared" si="1"/>
        <v>3435146</v>
      </c>
      <c r="G7" s="7">
        <f t="shared" si="1"/>
        <v>3510348</v>
      </c>
      <c r="H7" s="7">
        <f t="shared" si="1"/>
        <v>3688157</v>
      </c>
      <c r="I7" s="7">
        <f t="shared" si="1"/>
        <v>3953978</v>
      </c>
      <c r="J7" s="7">
        <f t="shared" si="1"/>
        <v>4221246</v>
      </c>
      <c r="K7" s="7">
        <f t="shared" si="1"/>
        <v>4532513</v>
      </c>
      <c r="L7" s="7">
        <f t="shared" si="1"/>
        <v>4644287</v>
      </c>
      <c r="M7" s="7">
        <f t="shared" si="1"/>
        <v>4671374</v>
      </c>
      <c r="N7" s="7">
        <f t="shared" si="1"/>
        <v>4536442</v>
      </c>
      <c r="O7" s="7">
        <f t="shared" si="1"/>
        <v>4308293</v>
      </c>
      <c r="P7" s="7">
        <f>SUM(P9+P26)+(P50+P51)</f>
        <v>4129220</v>
      </c>
      <c r="Q7" s="7"/>
      <c r="R7" s="7">
        <f t="shared" ref="R7:AE7" si="2">SUM(R9,R26,R50:R51)</f>
        <v>2953216</v>
      </c>
      <c r="S7" s="7">
        <f t="shared" si="2"/>
        <v>3071961</v>
      </c>
      <c r="T7" s="7">
        <f t="shared" si="2"/>
        <v>3694273</v>
      </c>
      <c r="U7" s="7">
        <f t="shared" si="2"/>
        <v>3360575</v>
      </c>
      <c r="V7" s="7">
        <f t="shared" si="2"/>
        <v>3354721</v>
      </c>
      <c r="W7" s="7">
        <f t="shared" si="2"/>
        <v>3525649</v>
      </c>
      <c r="X7" s="7">
        <f t="shared" si="2"/>
        <v>3727573</v>
      </c>
      <c r="Y7" s="7">
        <f t="shared" si="2"/>
        <v>3981121</v>
      </c>
      <c r="Z7" s="7">
        <f t="shared" si="2"/>
        <v>4099452</v>
      </c>
      <c r="AA7" s="7">
        <f t="shared" si="2"/>
        <v>4167049</v>
      </c>
      <c r="AB7" s="7">
        <f t="shared" si="2"/>
        <v>4204885</v>
      </c>
      <c r="AC7" s="7">
        <f t="shared" si="2"/>
        <v>4044858</v>
      </c>
      <c r="AD7" s="7">
        <f t="shared" si="2"/>
        <v>3779396</v>
      </c>
      <c r="AE7" s="7">
        <f t="shared" si="2"/>
        <v>3731277</v>
      </c>
      <c r="AF7" s="75"/>
    </row>
    <row r="8" spans="1:32" s="41" customFormat="1" ht="15.95" customHeight="1">
      <c r="A8" s="76"/>
      <c r="B8" s="77"/>
      <c r="C8" s="77"/>
      <c r="D8" s="78"/>
      <c r="E8" s="78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5"/>
    </row>
    <row r="9" spans="1:32" s="41" customFormat="1" ht="15.95" customHeight="1">
      <c r="A9" s="61" t="s">
        <v>7</v>
      </c>
      <c r="B9" s="9">
        <f t="shared" ref="B9:F9" si="3">SUM(B11:B23)</f>
        <v>0</v>
      </c>
      <c r="C9" s="52">
        <f t="shared" si="3"/>
        <v>997535</v>
      </c>
      <c r="D9" s="52">
        <f t="shared" si="3"/>
        <v>1042486</v>
      </c>
      <c r="E9" s="52">
        <f t="shared" si="3"/>
        <v>1214567</v>
      </c>
      <c r="F9" s="9">
        <f t="shared" si="3"/>
        <v>1357708</v>
      </c>
      <c r="G9" s="9">
        <f>SUM(G11:G23)</f>
        <v>1411315</v>
      </c>
      <c r="H9" s="9">
        <f t="shared" ref="H9:P9" si="4">SUM(H11:H23)</f>
        <v>1540803</v>
      </c>
      <c r="I9" s="9">
        <f t="shared" si="4"/>
        <v>1662742</v>
      </c>
      <c r="J9" s="9">
        <f t="shared" si="4"/>
        <v>1828409</v>
      </c>
      <c r="K9" s="9">
        <f t="shared" si="4"/>
        <v>1906597</v>
      </c>
      <c r="L9" s="9">
        <f t="shared" si="4"/>
        <v>1897367</v>
      </c>
      <c r="M9" s="9">
        <f t="shared" si="4"/>
        <v>1894925</v>
      </c>
      <c r="N9" s="9">
        <f t="shared" si="4"/>
        <v>1870378</v>
      </c>
      <c r="O9" s="9">
        <f t="shared" si="4"/>
        <v>1865079</v>
      </c>
      <c r="P9" s="9">
        <f t="shared" si="4"/>
        <v>1705369</v>
      </c>
      <c r="Q9" s="9"/>
      <c r="R9" s="9">
        <f t="shared" ref="R9:U9" si="5">SUM(R11:R23)</f>
        <v>1014896</v>
      </c>
      <c r="S9" s="9">
        <f t="shared" si="5"/>
        <v>1055510</v>
      </c>
      <c r="T9" s="9">
        <f t="shared" si="5"/>
        <v>1672206</v>
      </c>
      <c r="U9" s="9">
        <f t="shared" si="5"/>
        <v>1299982</v>
      </c>
      <c r="V9" s="9">
        <f t="shared" ref="V9:AE9" si="6">SUM(V11:V23)</f>
        <v>1357806</v>
      </c>
      <c r="W9" s="9">
        <f t="shared" si="6"/>
        <v>1468379</v>
      </c>
      <c r="X9" s="9">
        <f t="shared" si="6"/>
        <v>1546427</v>
      </c>
      <c r="Y9" s="9">
        <f t="shared" si="6"/>
        <v>1682742</v>
      </c>
      <c r="Z9" s="9">
        <f t="shared" si="6"/>
        <v>1746975</v>
      </c>
      <c r="AA9" s="9">
        <f t="shared" si="6"/>
        <v>1729516</v>
      </c>
      <c r="AB9" s="9">
        <f t="shared" si="6"/>
        <v>1722778</v>
      </c>
      <c r="AC9" s="9">
        <f t="shared" si="6"/>
        <v>1672702</v>
      </c>
      <c r="AD9" s="9">
        <f t="shared" si="6"/>
        <v>1632704</v>
      </c>
      <c r="AE9" s="9">
        <f t="shared" si="6"/>
        <v>1556192</v>
      </c>
      <c r="AF9" s="75"/>
    </row>
    <row r="10" spans="1:32" s="41" customFormat="1" ht="15.95" customHeight="1">
      <c r="A10" s="61"/>
      <c r="B10" s="9"/>
      <c r="C10" s="9"/>
      <c r="D10" s="52"/>
      <c r="E10" s="52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75"/>
    </row>
    <row r="11" spans="1:32" s="41" customFormat="1" ht="15.95" customHeight="1">
      <c r="A11" s="61" t="s">
        <v>8</v>
      </c>
      <c r="B11" s="9"/>
      <c r="C11" s="9"/>
      <c r="D11" s="52"/>
      <c r="E11" s="52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8"/>
      <c r="X11" s="8"/>
      <c r="Y11" s="8"/>
      <c r="Z11" s="8"/>
      <c r="AA11" s="8"/>
      <c r="AB11" s="8"/>
      <c r="AC11" s="8"/>
      <c r="AD11" s="8"/>
      <c r="AE11" s="8"/>
      <c r="AF11" s="75"/>
    </row>
    <row r="12" spans="1:32" s="41" customFormat="1" ht="15.95" customHeight="1">
      <c r="A12" s="79" t="s">
        <v>0</v>
      </c>
      <c r="B12" s="9"/>
      <c r="C12" s="9">
        <v>36077</v>
      </c>
      <c r="D12" s="52">
        <v>39838</v>
      </c>
      <c r="E12" s="64">
        <v>41564</v>
      </c>
      <c r="F12" s="9">
        <v>43139</v>
      </c>
      <c r="G12" s="9">
        <v>42472</v>
      </c>
      <c r="H12" s="9">
        <v>44049</v>
      </c>
      <c r="I12" s="9">
        <v>47540</v>
      </c>
      <c r="J12" s="9">
        <v>48659</v>
      </c>
      <c r="K12" s="9">
        <v>50915</v>
      </c>
      <c r="L12" s="9">
        <v>52702</v>
      </c>
      <c r="M12" s="9">
        <v>53034</v>
      </c>
      <c r="N12" s="9">
        <v>53985</v>
      </c>
      <c r="O12" s="9">
        <v>51644</v>
      </c>
      <c r="P12" s="9">
        <v>51983</v>
      </c>
      <c r="Q12" s="9"/>
      <c r="R12" s="9">
        <v>41795</v>
      </c>
      <c r="S12" s="9">
        <v>42508</v>
      </c>
      <c r="T12" s="80">
        <v>45415</v>
      </c>
      <c r="U12" s="80">
        <v>46287</v>
      </c>
      <c r="V12" s="9">
        <v>43498</v>
      </c>
      <c r="W12" s="8">
        <v>46331</v>
      </c>
      <c r="X12" s="8">
        <v>50140</v>
      </c>
      <c r="Y12" s="8">
        <v>50975</v>
      </c>
      <c r="Z12" s="8">
        <v>52298</v>
      </c>
      <c r="AA12" s="8">
        <v>54589</v>
      </c>
      <c r="AB12" s="8">
        <v>54317</v>
      </c>
      <c r="AC12" s="8">
        <v>55543</v>
      </c>
      <c r="AD12" s="8">
        <v>53577</v>
      </c>
      <c r="AE12" s="8">
        <v>53819</v>
      </c>
      <c r="AF12" s="75"/>
    </row>
    <row r="13" spans="1:32" s="41" customFormat="1" ht="15.95" customHeight="1">
      <c r="A13" s="79" t="s">
        <v>1</v>
      </c>
      <c r="B13" s="9"/>
      <c r="C13" s="9">
        <v>3247</v>
      </c>
      <c r="D13" s="52">
        <v>3202</v>
      </c>
      <c r="E13" s="52">
        <v>2719</v>
      </c>
      <c r="F13" s="9">
        <v>2928</v>
      </c>
      <c r="G13" s="9">
        <v>3183</v>
      </c>
      <c r="H13" s="9">
        <v>3756</v>
      </c>
      <c r="I13" s="9">
        <v>4317</v>
      </c>
      <c r="J13" s="9">
        <v>29183</v>
      </c>
      <c r="K13" s="9">
        <v>34746</v>
      </c>
      <c r="L13" s="9">
        <v>28135</v>
      </c>
      <c r="M13" s="9">
        <v>28233</v>
      </c>
      <c r="N13" s="9">
        <v>27971</v>
      </c>
      <c r="O13" s="9">
        <v>22768</v>
      </c>
      <c r="P13" s="9">
        <v>11234</v>
      </c>
      <c r="Q13" s="9"/>
      <c r="R13" s="9">
        <v>4878</v>
      </c>
      <c r="S13" s="9">
        <v>4161</v>
      </c>
      <c r="T13" s="80">
        <v>3501</v>
      </c>
      <c r="U13" s="80">
        <v>3708</v>
      </c>
      <c r="V13" s="9">
        <v>3776</v>
      </c>
      <c r="W13" s="8">
        <v>3874</v>
      </c>
      <c r="X13" s="8">
        <v>6601</v>
      </c>
      <c r="Y13" s="8">
        <v>34316</v>
      </c>
      <c r="Z13" s="8">
        <v>34757</v>
      </c>
      <c r="AA13" s="8">
        <v>33094</v>
      </c>
      <c r="AB13" s="8">
        <v>32750</v>
      </c>
      <c r="AC13" s="8">
        <v>33565</v>
      </c>
      <c r="AD13" s="8">
        <v>28664</v>
      </c>
      <c r="AE13" s="8">
        <v>6626</v>
      </c>
      <c r="AF13" s="75"/>
    </row>
    <row r="14" spans="1:32" s="41" customFormat="1" ht="15.95" customHeight="1">
      <c r="A14" s="79"/>
      <c r="B14" s="9"/>
      <c r="C14" s="9"/>
      <c r="D14" s="52"/>
      <c r="E14" s="5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8"/>
      <c r="X14" s="8"/>
      <c r="Y14" s="8"/>
      <c r="Z14" s="8"/>
      <c r="AA14" s="8"/>
      <c r="AB14" s="8"/>
      <c r="AC14" s="8"/>
      <c r="AD14" s="8"/>
      <c r="AE14" s="8"/>
      <c r="AF14" s="75"/>
    </row>
    <row r="15" spans="1:32" s="41" customFormat="1" ht="15.95" customHeight="1">
      <c r="A15" s="66" t="s">
        <v>17</v>
      </c>
      <c r="B15" s="66"/>
      <c r="C15" s="66"/>
      <c r="D15" s="64"/>
      <c r="E15" s="64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9"/>
      <c r="Q15" s="66"/>
      <c r="R15" s="66"/>
      <c r="S15" s="66"/>
      <c r="T15" s="66"/>
      <c r="U15" s="66"/>
      <c r="V15" s="66"/>
      <c r="W15" s="81"/>
      <c r="X15" s="81"/>
      <c r="Y15" s="81"/>
      <c r="Z15" s="81"/>
      <c r="AA15" s="81"/>
      <c r="AB15" s="81"/>
      <c r="AC15" s="81"/>
      <c r="AD15" s="81"/>
      <c r="AE15" s="8"/>
      <c r="AF15" s="75"/>
    </row>
    <row r="16" spans="1:32" s="41" customFormat="1" ht="15.95" customHeight="1">
      <c r="A16" s="66" t="s">
        <v>9</v>
      </c>
      <c r="B16" s="9"/>
      <c r="C16" s="9">
        <v>170005</v>
      </c>
      <c r="D16" s="52">
        <v>205649</v>
      </c>
      <c r="E16" s="64">
        <v>251210</v>
      </c>
      <c r="F16" s="82">
        <v>280329</v>
      </c>
      <c r="G16" s="9">
        <v>311086</v>
      </c>
      <c r="H16" s="9">
        <v>355235</v>
      </c>
      <c r="I16" s="9">
        <v>368615</v>
      </c>
      <c r="J16" s="9">
        <v>357842</v>
      </c>
      <c r="K16" s="9">
        <v>373724</v>
      </c>
      <c r="L16" s="9">
        <v>370420</v>
      </c>
      <c r="M16" s="9">
        <v>357480</v>
      </c>
      <c r="N16" s="9">
        <v>357025</v>
      </c>
      <c r="O16" s="9">
        <v>316334</v>
      </c>
      <c r="P16" s="9">
        <v>318248</v>
      </c>
      <c r="Q16" s="9"/>
      <c r="R16" s="9">
        <v>183572</v>
      </c>
      <c r="S16" s="9">
        <v>210980</v>
      </c>
      <c r="T16" s="80">
        <v>256764</v>
      </c>
      <c r="U16" s="80">
        <v>285565</v>
      </c>
      <c r="V16" s="9">
        <v>313647</v>
      </c>
      <c r="W16" s="8">
        <v>356291</v>
      </c>
      <c r="X16" s="8">
        <v>354767</v>
      </c>
      <c r="Y16" s="8">
        <v>354916</v>
      </c>
      <c r="Z16" s="8">
        <v>372231</v>
      </c>
      <c r="AA16" s="8">
        <v>381723</v>
      </c>
      <c r="AB16" s="8">
        <v>361109</v>
      </c>
      <c r="AC16" s="8">
        <v>360368</v>
      </c>
      <c r="AD16" s="8">
        <v>319550</v>
      </c>
      <c r="AE16" s="8">
        <v>330521</v>
      </c>
      <c r="AF16" s="75"/>
    </row>
    <row r="17" spans="1:32" s="41" customFormat="1" ht="15.95" customHeight="1">
      <c r="A17" s="66" t="s">
        <v>27</v>
      </c>
      <c r="B17" s="55"/>
      <c r="C17" s="55">
        <v>108923</v>
      </c>
      <c r="D17" s="83">
        <v>108280</v>
      </c>
      <c r="E17" s="64">
        <v>182835</v>
      </c>
      <c r="F17" s="82">
        <v>285816</v>
      </c>
      <c r="G17" s="55">
        <v>311644</v>
      </c>
      <c r="H17" s="55">
        <v>373576</v>
      </c>
      <c r="I17" s="55">
        <v>441253</v>
      </c>
      <c r="J17" s="55">
        <v>503536</v>
      </c>
      <c r="K17" s="55">
        <v>539641</v>
      </c>
      <c r="L17" s="55">
        <v>517761</v>
      </c>
      <c r="M17" s="9">
        <v>511999</v>
      </c>
      <c r="N17" s="9">
        <v>505665</v>
      </c>
      <c r="O17" s="9">
        <v>556593</v>
      </c>
      <c r="P17" s="9">
        <v>468292</v>
      </c>
      <c r="Q17" s="55"/>
      <c r="R17" s="55">
        <v>119882</v>
      </c>
      <c r="S17" s="55">
        <v>127639</v>
      </c>
      <c r="T17" s="84">
        <v>661033</v>
      </c>
      <c r="U17" s="84">
        <v>260175</v>
      </c>
      <c r="V17" s="9">
        <v>336574</v>
      </c>
      <c r="W17" s="9">
        <v>368803</v>
      </c>
      <c r="X17" s="9">
        <v>405940</v>
      </c>
      <c r="Y17" s="9">
        <v>453360</v>
      </c>
      <c r="Z17" s="9">
        <v>466847</v>
      </c>
      <c r="AA17" s="9">
        <v>392660</v>
      </c>
      <c r="AB17" s="8">
        <v>382002</v>
      </c>
      <c r="AC17" s="8">
        <v>367227</v>
      </c>
      <c r="AD17" s="8">
        <v>413229</v>
      </c>
      <c r="AE17" s="8">
        <v>356029</v>
      </c>
      <c r="AF17" s="75"/>
    </row>
    <row r="18" spans="1:32" s="41" customFormat="1" ht="15.95" customHeight="1">
      <c r="A18" s="66"/>
      <c r="B18" s="66"/>
      <c r="C18" s="66"/>
      <c r="D18" s="64"/>
      <c r="E18" s="64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9"/>
      <c r="Q18" s="66"/>
      <c r="R18" s="66"/>
      <c r="S18" s="66"/>
      <c r="T18" s="66"/>
      <c r="U18" s="66"/>
      <c r="V18" s="66"/>
      <c r="W18" s="81"/>
      <c r="X18" s="81"/>
      <c r="Y18" s="81"/>
      <c r="Z18" s="81"/>
      <c r="AA18" s="81"/>
      <c r="AB18" s="81"/>
      <c r="AC18" s="81"/>
      <c r="AD18" s="81"/>
      <c r="AE18" s="8"/>
      <c r="AF18" s="75"/>
    </row>
    <row r="19" spans="1:32" s="41" customFormat="1" ht="15.95" customHeight="1">
      <c r="A19" s="66" t="s">
        <v>10</v>
      </c>
      <c r="B19" s="66"/>
      <c r="C19" s="66"/>
      <c r="D19" s="64"/>
      <c r="E19" s="64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9"/>
      <c r="Q19" s="66"/>
      <c r="R19" s="66"/>
      <c r="S19" s="66"/>
      <c r="T19" s="66"/>
      <c r="U19" s="66"/>
      <c r="V19" s="66"/>
      <c r="W19" s="81"/>
      <c r="X19" s="81"/>
      <c r="Y19" s="81"/>
      <c r="Z19" s="81"/>
      <c r="AA19" s="81"/>
      <c r="AB19" s="81"/>
      <c r="AC19" s="81"/>
      <c r="AD19" s="81"/>
      <c r="AE19" s="8"/>
      <c r="AF19" s="75"/>
    </row>
    <row r="20" spans="1:32" s="41" customFormat="1" ht="15.95" customHeight="1">
      <c r="A20" s="66" t="s">
        <v>11</v>
      </c>
      <c r="B20" s="9"/>
      <c r="C20" s="9">
        <v>198043</v>
      </c>
      <c r="D20" s="52">
        <v>223135</v>
      </c>
      <c r="E20" s="52">
        <v>237616</v>
      </c>
      <c r="F20" s="9">
        <v>241117</v>
      </c>
      <c r="G20" s="9">
        <v>248039</v>
      </c>
      <c r="H20" s="9">
        <v>252305</v>
      </c>
      <c r="I20" s="9">
        <v>270829</v>
      </c>
      <c r="J20" s="9">
        <v>284217</v>
      </c>
      <c r="K20" s="9">
        <v>291481</v>
      </c>
      <c r="L20" s="9">
        <v>302914</v>
      </c>
      <c r="M20" s="9">
        <v>311382</v>
      </c>
      <c r="N20" s="9">
        <v>311731</v>
      </c>
      <c r="O20" s="9">
        <v>295138</v>
      </c>
      <c r="P20" s="9">
        <v>285404</v>
      </c>
      <c r="Q20" s="9"/>
      <c r="R20" s="9">
        <v>212179</v>
      </c>
      <c r="S20" s="9">
        <v>235595</v>
      </c>
      <c r="T20" s="80">
        <v>244634</v>
      </c>
      <c r="U20" s="80">
        <v>245754</v>
      </c>
      <c r="V20" s="9">
        <v>234629</v>
      </c>
      <c r="W20" s="8">
        <v>241593</v>
      </c>
      <c r="X20" s="8">
        <v>257569</v>
      </c>
      <c r="Y20" s="8">
        <v>269523</v>
      </c>
      <c r="Z20" s="8">
        <v>282838</v>
      </c>
      <c r="AA20" s="8">
        <v>289888</v>
      </c>
      <c r="AB20" s="8">
        <v>296947</v>
      </c>
      <c r="AC20" s="8">
        <v>300941</v>
      </c>
      <c r="AD20" s="8">
        <v>280924</v>
      </c>
      <c r="AE20" s="8">
        <v>276925</v>
      </c>
      <c r="AF20" s="75"/>
    </row>
    <row r="21" spans="1:32" s="41" customFormat="1" ht="15.95" customHeight="1">
      <c r="A21" s="66" t="s">
        <v>28</v>
      </c>
      <c r="B21" s="9"/>
      <c r="C21" s="9">
        <v>372290</v>
      </c>
      <c r="D21" s="52">
        <v>369096</v>
      </c>
      <c r="E21" s="52">
        <v>393639</v>
      </c>
      <c r="F21" s="9">
        <v>395927</v>
      </c>
      <c r="G21" s="9">
        <v>394832</v>
      </c>
      <c r="H21" s="9">
        <v>396035</v>
      </c>
      <c r="I21" s="9">
        <v>414659</v>
      </c>
      <c r="J21" s="9">
        <v>438791</v>
      </c>
      <c r="K21" s="9">
        <v>465286</v>
      </c>
      <c r="L21" s="9">
        <v>469262</v>
      </c>
      <c r="M21" s="9">
        <v>469406</v>
      </c>
      <c r="N21" s="9">
        <v>469771</v>
      </c>
      <c r="O21" s="9">
        <v>474732</v>
      </c>
      <c r="P21" s="9">
        <v>416675</v>
      </c>
      <c r="Q21" s="9"/>
      <c r="R21" s="9">
        <v>370175</v>
      </c>
      <c r="S21" s="9">
        <v>358747</v>
      </c>
      <c r="T21" s="80">
        <v>375751</v>
      </c>
      <c r="U21" s="80">
        <v>385037</v>
      </c>
      <c r="V21" s="9">
        <v>351126</v>
      </c>
      <c r="W21" s="8">
        <v>360919</v>
      </c>
      <c r="X21" s="8">
        <v>379878</v>
      </c>
      <c r="Y21" s="8">
        <v>403125</v>
      </c>
      <c r="Z21" s="8">
        <v>425597</v>
      </c>
      <c r="AA21" s="8">
        <v>450661</v>
      </c>
      <c r="AB21" s="8">
        <v>455054</v>
      </c>
      <c r="AC21" s="8">
        <v>436555</v>
      </c>
      <c r="AD21" s="8">
        <v>405485</v>
      </c>
      <c r="AE21" s="8">
        <v>392996</v>
      </c>
      <c r="AF21" s="75"/>
    </row>
    <row r="22" spans="1:32" s="41" customFormat="1" ht="15.95" customHeight="1">
      <c r="A22" s="66"/>
      <c r="B22" s="9"/>
      <c r="C22" s="9"/>
      <c r="D22" s="52"/>
      <c r="E22" s="5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8"/>
      <c r="X22" s="8"/>
      <c r="Y22" s="8"/>
      <c r="Z22" s="8"/>
      <c r="AA22" s="8"/>
      <c r="AB22" s="8"/>
      <c r="AC22" s="8"/>
      <c r="AD22" s="8"/>
      <c r="AE22" s="8"/>
      <c r="AF22" s="75"/>
    </row>
    <row r="23" spans="1:32" s="41" customFormat="1" ht="15.95" customHeight="1">
      <c r="A23" s="66" t="s">
        <v>29</v>
      </c>
      <c r="B23" s="9"/>
      <c r="C23" s="9">
        <v>108950</v>
      </c>
      <c r="D23" s="52">
        <v>93286</v>
      </c>
      <c r="E23" s="52">
        <v>104984</v>
      </c>
      <c r="F23" s="9">
        <v>108452</v>
      </c>
      <c r="G23" s="9">
        <v>100059</v>
      </c>
      <c r="H23" s="9">
        <v>115847</v>
      </c>
      <c r="I23" s="9">
        <v>115529</v>
      </c>
      <c r="J23" s="9">
        <v>166181</v>
      </c>
      <c r="K23" s="9">
        <v>150804</v>
      </c>
      <c r="L23" s="9">
        <v>156173</v>
      </c>
      <c r="M23" s="9">
        <v>163391</v>
      </c>
      <c r="N23" s="9">
        <v>144230</v>
      </c>
      <c r="O23" s="9">
        <v>147870</v>
      </c>
      <c r="P23" s="9">
        <v>153533</v>
      </c>
      <c r="Q23" s="9"/>
      <c r="R23" s="9">
        <v>82415</v>
      </c>
      <c r="S23" s="9">
        <v>75880</v>
      </c>
      <c r="T23" s="80">
        <v>85108</v>
      </c>
      <c r="U23" s="80">
        <v>73456</v>
      </c>
      <c r="V23" s="9">
        <v>74556</v>
      </c>
      <c r="W23" s="8">
        <v>90568</v>
      </c>
      <c r="X23" s="8">
        <v>91532</v>
      </c>
      <c r="Y23" s="8">
        <v>116527</v>
      </c>
      <c r="Z23" s="8">
        <v>112407</v>
      </c>
      <c r="AA23" s="8">
        <v>126901</v>
      </c>
      <c r="AB23" s="8">
        <v>140599</v>
      </c>
      <c r="AC23" s="8">
        <v>118503</v>
      </c>
      <c r="AD23" s="8">
        <v>131275</v>
      </c>
      <c r="AE23" s="8">
        <v>139276</v>
      </c>
      <c r="AF23" s="75"/>
    </row>
    <row r="24" spans="1:32" ht="15.95" customHeight="1">
      <c r="A24" s="85"/>
      <c r="B24" s="85"/>
      <c r="C24" s="85"/>
      <c r="D24" s="86"/>
      <c r="E24" s="86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7"/>
      <c r="X24" s="87"/>
      <c r="Y24" s="87"/>
      <c r="Z24" s="87"/>
      <c r="AA24" s="87"/>
      <c r="AB24" s="87"/>
      <c r="AC24" s="87"/>
      <c r="AD24" s="87"/>
      <c r="AE24" s="87"/>
      <c r="AF24" s="88"/>
    </row>
    <row r="25" spans="1:32" ht="15.95" customHeight="1">
      <c r="A25" s="85"/>
      <c r="B25" s="85"/>
      <c r="C25" s="85"/>
      <c r="D25" s="86"/>
      <c r="E25" s="86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7"/>
      <c r="X25" s="87"/>
      <c r="Y25" s="87"/>
      <c r="Z25" s="87"/>
      <c r="AA25" s="87"/>
      <c r="AB25" s="87"/>
      <c r="AC25" s="87"/>
      <c r="AD25" s="87"/>
      <c r="AE25" s="87"/>
      <c r="AF25" s="88"/>
    </row>
    <row r="26" spans="1:32" s="42" customFormat="1" ht="15.95" customHeight="1">
      <c r="A26" s="61" t="s">
        <v>12</v>
      </c>
      <c r="B26" s="9">
        <f t="shared" ref="B26:H26" si="7">SUM(B29:B46,B48)</f>
        <v>0</v>
      </c>
      <c r="C26" s="52">
        <f t="shared" si="7"/>
        <v>1311551</v>
      </c>
      <c r="D26" s="52">
        <f t="shared" si="7"/>
        <v>1341290</v>
      </c>
      <c r="E26" s="52">
        <f t="shared" si="7"/>
        <v>1332404</v>
      </c>
      <c r="F26" s="9">
        <f t="shared" si="7"/>
        <v>1316128</v>
      </c>
      <c r="G26" s="9">
        <f t="shared" si="7"/>
        <v>1319034</v>
      </c>
      <c r="H26" s="9">
        <f t="shared" si="7"/>
        <v>1361847</v>
      </c>
      <c r="I26" s="9">
        <f>SUM(I29:I46,I48)</f>
        <v>1459012</v>
      </c>
      <c r="J26" s="9">
        <f>SUM(J29:J46,J48)</f>
        <v>1535214</v>
      </c>
      <c r="K26" s="9">
        <f>SUM(K29:K46,K48)</f>
        <v>1766670</v>
      </c>
      <c r="L26" s="9">
        <f t="shared" ref="L26:P26" si="8">SUM(L29:L46,L48)</f>
        <v>1863202</v>
      </c>
      <c r="M26" s="9">
        <f t="shared" si="8"/>
        <v>1894348</v>
      </c>
      <c r="N26" s="9">
        <f t="shared" si="8"/>
        <v>1815174</v>
      </c>
      <c r="O26" s="9">
        <f t="shared" si="8"/>
        <v>1631752</v>
      </c>
      <c r="P26" s="9">
        <f t="shared" si="8"/>
        <v>1582260</v>
      </c>
      <c r="Q26" s="9"/>
      <c r="R26" s="9">
        <f t="shared" ref="R26:AD26" si="9">R29+R30+R31+R34+R35+R36+R37+R40+R41+R42+R43+R45+R46+R48</f>
        <v>1249518</v>
      </c>
      <c r="S26" s="9">
        <f t="shared" si="9"/>
        <v>1308993</v>
      </c>
      <c r="T26" s="9">
        <f t="shared" si="9"/>
        <v>1301107</v>
      </c>
      <c r="U26" s="9">
        <f t="shared" si="9"/>
        <v>1318048</v>
      </c>
      <c r="V26" s="9">
        <f t="shared" si="9"/>
        <v>1247546</v>
      </c>
      <c r="W26" s="9">
        <f t="shared" si="9"/>
        <v>1292543</v>
      </c>
      <c r="X26" s="9">
        <f t="shared" si="9"/>
        <v>1390043</v>
      </c>
      <c r="Y26" s="9">
        <f t="shared" si="9"/>
        <v>1483817</v>
      </c>
      <c r="Z26" s="9">
        <f t="shared" si="9"/>
        <v>1531826</v>
      </c>
      <c r="AA26" s="9">
        <f t="shared" si="9"/>
        <v>1596299</v>
      </c>
      <c r="AB26" s="9">
        <f t="shared" si="9"/>
        <v>1645571</v>
      </c>
      <c r="AC26" s="9">
        <f t="shared" si="9"/>
        <v>1558680</v>
      </c>
      <c r="AD26" s="9">
        <f t="shared" si="9"/>
        <v>1362565</v>
      </c>
      <c r="AE26" s="9">
        <f>AE29+AE30+AE31+AE34+AE35+AE36+AE37+AE40+AE41+AE42+AE43+AE45+AE46+AE48</f>
        <v>1351035</v>
      </c>
      <c r="AF26" s="89"/>
    </row>
    <row r="27" spans="1:32" s="42" customFormat="1" ht="15.95" customHeight="1">
      <c r="A27" s="61"/>
      <c r="B27" s="9"/>
      <c r="C27" s="9"/>
      <c r="D27" s="52"/>
      <c r="E27" s="5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89"/>
    </row>
    <row r="28" spans="1:32" s="41" customFormat="1" ht="15.95" customHeight="1">
      <c r="A28" s="66" t="s">
        <v>16</v>
      </c>
      <c r="B28" s="9"/>
      <c r="C28" s="89"/>
      <c r="D28" s="52"/>
      <c r="E28" s="5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8"/>
      <c r="X28" s="8"/>
      <c r="Y28" s="8"/>
      <c r="Z28" s="8"/>
      <c r="AA28" s="8"/>
      <c r="AB28" s="8"/>
      <c r="AC28" s="8"/>
      <c r="AD28" s="8"/>
      <c r="AE28" s="8"/>
      <c r="AF28" s="75"/>
    </row>
    <row r="29" spans="1:32" s="41" customFormat="1" ht="15.95" customHeight="1">
      <c r="A29" s="66" t="s">
        <v>13</v>
      </c>
      <c r="B29" s="9"/>
      <c r="C29" s="9">
        <v>174000</v>
      </c>
      <c r="D29" s="52">
        <v>176151</v>
      </c>
      <c r="E29" s="52">
        <v>177202</v>
      </c>
      <c r="F29" s="9">
        <v>185562</v>
      </c>
      <c r="G29" s="9">
        <v>193950</v>
      </c>
      <c r="H29" s="9">
        <v>195914</v>
      </c>
      <c r="I29" s="9">
        <v>199855</v>
      </c>
      <c r="J29" s="9">
        <v>168551</v>
      </c>
      <c r="K29" s="9">
        <v>196262</v>
      </c>
      <c r="L29" s="9">
        <v>197030</v>
      </c>
      <c r="M29" s="9">
        <v>182743</v>
      </c>
      <c r="N29" s="9">
        <v>172314</v>
      </c>
      <c r="O29" s="9">
        <v>172691</v>
      </c>
      <c r="P29" s="9">
        <v>178675</v>
      </c>
      <c r="Q29" s="9"/>
      <c r="R29" s="9">
        <v>196671</v>
      </c>
      <c r="S29" s="9">
        <v>199793</v>
      </c>
      <c r="T29" s="90">
        <v>216226</v>
      </c>
      <c r="U29" s="90">
        <v>230445</v>
      </c>
      <c r="V29" s="9">
        <v>194581</v>
      </c>
      <c r="W29" s="8">
        <v>198553</v>
      </c>
      <c r="X29" s="8">
        <v>191187</v>
      </c>
      <c r="Y29" s="8">
        <v>172232</v>
      </c>
      <c r="Z29" s="8">
        <v>181696</v>
      </c>
      <c r="AA29" s="8">
        <v>178387</v>
      </c>
      <c r="AB29" s="8">
        <v>185265</v>
      </c>
      <c r="AC29" s="8">
        <v>186741</v>
      </c>
      <c r="AD29" s="8">
        <v>199626</v>
      </c>
      <c r="AE29" s="8">
        <v>197926</v>
      </c>
      <c r="AF29" s="75"/>
    </row>
    <row r="30" spans="1:32" s="41" customFormat="1" ht="15.95" customHeight="1">
      <c r="A30" s="66" t="s">
        <v>30</v>
      </c>
      <c r="B30" s="9"/>
      <c r="C30" s="9">
        <v>233894</v>
      </c>
      <c r="D30" s="52">
        <v>242239</v>
      </c>
      <c r="E30" s="52">
        <v>246054</v>
      </c>
      <c r="F30" s="9">
        <v>245346</v>
      </c>
      <c r="G30" s="9">
        <v>240411</v>
      </c>
      <c r="H30" s="9">
        <v>248316</v>
      </c>
      <c r="I30" s="9">
        <v>257555</v>
      </c>
      <c r="J30" s="9">
        <v>221690</v>
      </c>
      <c r="K30" s="9">
        <v>232560</v>
      </c>
      <c r="L30" s="9">
        <v>225716</v>
      </c>
      <c r="M30" s="9">
        <v>212510</v>
      </c>
      <c r="N30" s="9">
        <v>195850</v>
      </c>
      <c r="O30" s="9">
        <v>182018</v>
      </c>
      <c r="P30" s="9">
        <v>188884</v>
      </c>
      <c r="Q30" s="9"/>
      <c r="R30" s="9">
        <v>233767</v>
      </c>
      <c r="S30" s="9">
        <v>242239</v>
      </c>
      <c r="T30" s="90">
        <v>246054</v>
      </c>
      <c r="U30" s="90">
        <v>245346</v>
      </c>
      <c r="V30" s="9">
        <v>240411</v>
      </c>
      <c r="W30" s="8">
        <v>248316</v>
      </c>
      <c r="X30" s="8">
        <v>257555</v>
      </c>
      <c r="Y30" s="8">
        <v>221690</v>
      </c>
      <c r="Z30" s="8">
        <v>232560</v>
      </c>
      <c r="AA30" s="8">
        <v>225716</v>
      </c>
      <c r="AB30" s="8">
        <v>212510</v>
      </c>
      <c r="AC30" s="8">
        <v>195850</v>
      </c>
      <c r="AD30" s="8">
        <v>182018</v>
      </c>
      <c r="AE30" s="8">
        <v>188884</v>
      </c>
      <c r="AF30" s="75"/>
    </row>
    <row r="31" spans="1:32" s="41" customFormat="1" ht="15.95" customHeight="1">
      <c r="A31" s="66" t="s">
        <v>14</v>
      </c>
      <c r="B31" s="9"/>
      <c r="C31" s="9">
        <v>44520</v>
      </c>
      <c r="D31" s="52">
        <v>43847</v>
      </c>
      <c r="E31" s="52">
        <v>42857</v>
      </c>
      <c r="F31" s="9">
        <v>45150</v>
      </c>
      <c r="G31" s="9">
        <v>47358</v>
      </c>
      <c r="H31" s="9">
        <v>46973</v>
      </c>
      <c r="I31" s="9">
        <v>47500</v>
      </c>
      <c r="J31" s="9">
        <v>49785</v>
      </c>
      <c r="K31" s="9">
        <v>45618</v>
      </c>
      <c r="L31" s="9">
        <v>43724</v>
      </c>
      <c r="M31" s="9">
        <v>44904</v>
      </c>
      <c r="N31" s="9">
        <v>46952</v>
      </c>
      <c r="O31" s="9">
        <v>47609</v>
      </c>
      <c r="P31" s="9">
        <v>47573</v>
      </c>
      <c r="Q31" s="9"/>
      <c r="R31" s="9">
        <v>46488</v>
      </c>
      <c r="S31" s="9">
        <v>47788</v>
      </c>
      <c r="T31" s="90">
        <v>46054</v>
      </c>
      <c r="U31" s="90">
        <v>48282</v>
      </c>
      <c r="V31" s="9">
        <v>45988</v>
      </c>
      <c r="W31" s="8">
        <v>46540</v>
      </c>
      <c r="X31" s="8">
        <v>49023</v>
      </c>
      <c r="Y31" s="8">
        <v>47379</v>
      </c>
      <c r="Z31" s="8">
        <v>47263</v>
      </c>
      <c r="AA31" s="8">
        <v>43268</v>
      </c>
      <c r="AB31" s="8">
        <v>44697</v>
      </c>
      <c r="AC31" s="8">
        <v>46612</v>
      </c>
      <c r="AD31" s="8">
        <v>47914</v>
      </c>
      <c r="AE31" s="8">
        <v>47865</v>
      </c>
      <c r="AF31" s="75"/>
    </row>
    <row r="32" spans="1:32" s="41" customFormat="1" ht="15.95" customHeight="1">
      <c r="A32" s="66"/>
      <c r="B32" s="9"/>
      <c r="C32" s="89"/>
      <c r="D32" s="52"/>
      <c r="E32" s="5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8"/>
      <c r="X32" s="8"/>
      <c r="Y32" s="8"/>
      <c r="Z32" s="8"/>
      <c r="AA32" s="8"/>
      <c r="AB32" s="8"/>
      <c r="AC32" s="8"/>
      <c r="AD32" s="8"/>
      <c r="AE32" s="8"/>
      <c r="AF32" s="75"/>
    </row>
    <row r="33" spans="1:32" s="41" customFormat="1" ht="15.95" customHeight="1">
      <c r="A33" s="66" t="s">
        <v>15</v>
      </c>
      <c r="B33" s="66"/>
      <c r="C33" s="66"/>
      <c r="D33" s="64"/>
      <c r="E33" s="64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9"/>
      <c r="Q33" s="66"/>
      <c r="R33" s="66"/>
      <c r="S33" s="66"/>
      <c r="T33" s="66"/>
      <c r="U33" s="66"/>
      <c r="V33" s="66"/>
      <c r="W33" s="81"/>
      <c r="X33" s="81"/>
      <c r="Y33" s="81"/>
      <c r="Z33" s="81"/>
      <c r="AA33" s="81"/>
      <c r="AB33" s="81"/>
      <c r="AC33" s="81"/>
      <c r="AD33" s="81"/>
      <c r="AE33" s="8"/>
      <c r="AF33" s="75"/>
    </row>
    <row r="34" spans="1:32" s="41" customFormat="1" ht="15.95" customHeight="1">
      <c r="A34" s="66" t="s">
        <v>118</v>
      </c>
      <c r="B34" s="9"/>
      <c r="C34" s="55">
        <v>324653</v>
      </c>
      <c r="D34" s="52">
        <v>283987</v>
      </c>
      <c r="E34" s="52">
        <v>253616</v>
      </c>
      <c r="F34" s="9">
        <v>223810</v>
      </c>
      <c r="G34" s="9">
        <v>237537</v>
      </c>
      <c r="H34" s="9">
        <v>257033</v>
      </c>
      <c r="I34" s="9">
        <v>271329</v>
      </c>
      <c r="J34" s="9">
        <v>408002</v>
      </c>
      <c r="K34" s="9">
        <v>516365</v>
      </c>
      <c r="L34" s="9">
        <v>563177</v>
      </c>
      <c r="M34" s="9">
        <v>618512</v>
      </c>
      <c r="N34" s="9">
        <v>597133</v>
      </c>
      <c r="O34" s="9">
        <v>477925</v>
      </c>
      <c r="P34" s="9">
        <v>400931</v>
      </c>
      <c r="Q34" s="9"/>
      <c r="R34" s="9">
        <v>197094</v>
      </c>
      <c r="S34" s="9">
        <v>210943</v>
      </c>
      <c r="T34" s="9">
        <v>161099</v>
      </c>
      <c r="U34" s="9">
        <v>146040</v>
      </c>
      <c r="V34" s="9">
        <v>138044</v>
      </c>
      <c r="W34" s="9">
        <v>151182</v>
      </c>
      <c r="X34" s="9">
        <v>171681</v>
      </c>
      <c r="Y34" s="9">
        <v>262694</v>
      </c>
      <c r="Z34" s="9">
        <v>290744</v>
      </c>
      <c r="AA34" s="9">
        <v>347542</v>
      </c>
      <c r="AB34" s="9">
        <v>408914</v>
      </c>
      <c r="AC34" s="9">
        <v>386330</v>
      </c>
      <c r="AD34" s="9">
        <v>246760</v>
      </c>
      <c r="AE34" s="9">
        <v>245822</v>
      </c>
      <c r="AF34" s="75"/>
    </row>
    <row r="35" spans="1:32" s="41" customFormat="1" ht="15.95" customHeight="1">
      <c r="A35" s="66" t="s">
        <v>19</v>
      </c>
      <c r="B35" s="9"/>
      <c r="C35" s="55">
        <v>193523</v>
      </c>
      <c r="D35" s="52">
        <v>244015</v>
      </c>
      <c r="E35" s="52">
        <v>252007</v>
      </c>
      <c r="F35" s="9">
        <v>259899</v>
      </c>
      <c r="G35" s="9">
        <v>264285</v>
      </c>
      <c r="H35" s="9">
        <v>264358</v>
      </c>
      <c r="I35" s="9">
        <v>274447</v>
      </c>
      <c r="J35" s="9">
        <v>274931</v>
      </c>
      <c r="K35" s="9">
        <v>266492</v>
      </c>
      <c r="L35" s="9">
        <v>307331</v>
      </c>
      <c r="M35" s="9">
        <v>303407</v>
      </c>
      <c r="N35" s="9">
        <v>306360</v>
      </c>
      <c r="O35" s="9">
        <v>304539</v>
      </c>
      <c r="P35" s="9">
        <v>314367</v>
      </c>
      <c r="Q35" s="9"/>
      <c r="R35" s="9">
        <v>221534</v>
      </c>
      <c r="S35" s="9">
        <v>218570</v>
      </c>
      <c r="T35" s="9">
        <v>218333</v>
      </c>
      <c r="U35" s="9">
        <v>227009</v>
      </c>
      <c r="V35" s="9">
        <v>239978</v>
      </c>
      <c r="W35" s="9">
        <v>236044</v>
      </c>
      <c r="X35" s="9">
        <v>248755</v>
      </c>
      <c r="Y35" s="9">
        <v>308460</v>
      </c>
      <c r="Z35" s="9">
        <v>279885</v>
      </c>
      <c r="AA35" s="9">
        <v>297714</v>
      </c>
      <c r="AB35" s="9">
        <v>273565</v>
      </c>
      <c r="AC35" s="9">
        <v>257250</v>
      </c>
      <c r="AD35" s="9">
        <v>258442</v>
      </c>
      <c r="AE35" s="9">
        <v>268812</v>
      </c>
      <c r="AF35" s="75"/>
    </row>
    <row r="36" spans="1:32" s="41" customFormat="1" ht="15.95" customHeight="1">
      <c r="A36" s="66" t="s">
        <v>20</v>
      </c>
      <c r="B36" s="9"/>
      <c r="C36" s="9">
        <v>17587</v>
      </c>
      <c r="D36" s="52">
        <v>18992</v>
      </c>
      <c r="E36" s="52">
        <v>18376</v>
      </c>
      <c r="F36" s="9">
        <v>18346</v>
      </c>
      <c r="G36" s="9">
        <v>20557</v>
      </c>
      <c r="H36" s="9">
        <v>20656</v>
      </c>
      <c r="I36" s="9">
        <v>22914</v>
      </c>
      <c r="J36" s="9">
        <v>26671</v>
      </c>
      <c r="K36" s="9">
        <v>27920</v>
      </c>
      <c r="L36" s="9">
        <v>28693</v>
      </c>
      <c r="M36" s="9">
        <v>27961</v>
      </c>
      <c r="N36" s="9">
        <v>28591</v>
      </c>
      <c r="O36" s="9">
        <v>29051</v>
      </c>
      <c r="P36" s="9">
        <v>32220</v>
      </c>
      <c r="Q36" s="9"/>
      <c r="R36" s="9">
        <v>17663</v>
      </c>
      <c r="S36" s="9">
        <v>23983</v>
      </c>
      <c r="T36" s="9">
        <v>28935</v>
      </c>
      <c r="U36" s="9">
        <v>23100</v>
      </c>
      <c r="V36" s="9">
        <v>21943</v>
      </c>
      <c r="W36" s="9">
        <v>22490</v>
      </c>
      <c r="X36" s="9">
        <v>26073</v>
      </c>
      <c r="Y36" s="9">
        <v>21377</v>
      </c>
      <c r="Z36" s="9">
        <v>30091</v>
      </c>
      <c r="AA36" s="9">
        <v>33152</v>
      </c>
      <c r="AB36" s="9">
        <v>32287</v>
      </c>
      <c r="AC36" s="9">
        <v>32221</v>
      </c>
      <c r="AD36" s="9">
        <v>35143</v>
      </c>
      <c r="AE36" s="9">
        <v>35867</v>
      </c>
      <c r="AF36" s="75"/>
    </row>
    <row r="37" spans="1:32" s="41" customFormat="1" ht="15.95" customHeight="1">
      <c r="A37" s="66" t="s">
        <v>21</v>
      </c>
      <c r="B37" s="9"/>
      <c r="C37" s="9">
        <v>5055</v>
      </c>
      <c r="D37" s="52">
        <v>5128</v>
      </c>
      <c r="E37" s="52">
        <v>5357</v>
      </c>
      <c r="F37" s="9">
        <v>5334</v>
      </c>
      <c r="G37" s="9">
        <v>5680</v>
      </c>
      <c r="H37" s="9">
        <v>5582</v>
      </c>
      <c r="I37" s="9">
        <v>5657</v>
      </c>
      <c r="J37" s="9">
        <v>8028</v>
      </c>
      <c r="K37" s="9">
        <v>9578</v>
      </c>
      <c r="L37" s="9">
        <v>9863</v>
      </c>
      <c r="M37" s="9">
        <v>8796</v>
      </c>
      <c r="N37" s="9">
        <v>8250</v>
      </c>
      <c r="O37" s="9">
        <v>8840</v>
      </c>
      <c r="P37" s="9">
        <v>9334</v>
      </c>
      <c r="Q37" s="9"/>
      <c r="R37" s="9">
        <v>4429</v>
      </c>
      <c r="S37" s="9">
        <v>5927</v>
      </c>
      <c r="T37" s="9">
        <v>5939</v>
      </c>
      <c r="U37" s="9">
        <v>6282</v>
      </c>
      <c r="V37" s="9">
        <v>6224</v>
      </c>
      <c r="W37" s="9">
        <v>6511</v>
      </c>
      <c r="X37" s="9">
        <v>7949</v>
      </c>
      <c r="Y37" s="9">
        <v>8719</v>
      </c>
      <c r="Z37" s="9">
        <v>9724</v>
      </c>
      <c r="AA37" s="9">
        <v>11246</v>
      </c>
      <c r="AB37" s="9">
        <v>9836</v>
      </c>
      <c r="AC37" s="9">
        <v>9648</v>
      </c>
      <c r="AD37" s="9">
        <v>10503</v>
      </c>
      <c r="AE37" s="9">
        <v>11214</v>
      </c>
      <c r="AF37" s="75"/>
    </row>
    <row r="38" spans="1:32" s="41" customFormat="1" ht="15.95" customHeight="1">
      <c r="A38" s="66"/>
      <c r="B38" s="66"/>
      <c r="C38" s="66"/>
      <c r="D38" s="64"/>
      <c r="E38" s="64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9"/>
      <c r="Q38" s="66"/>
      <c r="R38" s="66"/>
      <c r="S38" s="66"/>
      <c r="T38" s="66"/>
      <c r="U38" s="66"/>
      <c r="V38" s="66"/>
      <c r="W38" s="81"/>
      <c r="X38" s="81"/>
      <c r="Y38" s="81"/>
      <c r="Z38" s="81"/>
      <c r="AA38" s="81"/>
      <c r="AB38" s="81"/>
      <c r="AC38" s="81"/>
      <c r="AD38" s="81"/>
      <c r="AE38" s="9"/>
      <c r="AF38" s="75"/>
    </row>
    <row r="39" spans="1:32" s="41" customFormat="1" ht="15.95" customHeight="1">
      <c r="A39" s="66" t="s">
        <v>10</v>
      </c>
      <c r="B39" s="66"/>
      <c r="C39" s="66"/>
      <c r="D39" s="64"/>
      <c r="E39" s="64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9"/>
      <c r="Q39" s="66"/>
      <c r="R39" s="66"/>
      <c r="S39" s="66"/>
      <c r="T39" s="66"/>
      <c r="U39" s="66"/>
      <c r="V39" s="66"/>
      <c r="W39" s="81"/>
      <c r="X39" s="81"/>
      <c r="Y39" s="81"/>
      <c r="Z39" s="81"/>
      <c r="AA39" s="81"/>
      <c r="AB39" s="81"/>
      <c r="AC39" s="81"/>
      <c r="AD39" s="81"/>
      <c r="AE39" s="10"/>
      <c r="AF39" s="75"/>
    </row>
    <row r="40" spans="1:32" s="41" customFormat="1" ht="15.95" customHeight="1">
      <c r="A40" s="66" t="s">
        <v>118</v>
      </c>
      <c r="B40" s="9"/>
      <c r="C40" s="9">
        <v>98154</v>
      </c>
      <c r="D40" s="52">
        <v>86492</v>
      </c>
      <c r="E40" s="52">
        <v>78079</v>
      </c>
      <c r="F40" s="9">
        <v>67069</v>
      </c>
      <c r="G40" s="9">
        <v>79102</v>
      </c>
      <c r="H40" s="9">
        <v>100662</v>
      </c>
      <c r="I40" s="9">
        <v>114475</v>
      </c>
      <c r="J40" s="9">
        <v>169598</v>
      </c>
      <c r="K40" s="9">
        <v>217872</v>
      </c>
      <c r="L40" s="9">
        <v>240714</v>
      </c>
      <c r="M40" s="9">
        <v>260814</v>
      </c>
      <c r="N40" s="9">
        <v>240518</v>
      </c>
      <c r="O40" s="9">
        <v>197385</v>
      </c>
      <c r="P40" s="9">
        <v>171140</v>
      </c>
      <c r="Q40" s="9"/>
      <c r="R40" s="9">
        <v>110122</v>
      </c>
      <c r="S40" s="9">
        <v>114265</v>
      </c>
      <c r="T40" s="9">
        <v>110510</v>
      </c>
      <c r="U40" s="9">
        <v>114627</v>
      </c>
      <c r="V40" s="9">
        <v>127131</v>
      </c>
      <c r="W40" s="8">
        <v>141578</v>
      </c>
      <c r="X40" s="8">
        <v>162096</v>
      </c>
      <c r="Y40" s="8">
        <v>194303</v>
      </c>
      <c r="Z40" s="8">
        <v>218538</v>
      </c>
      <c r="AA40" s="8">
        <v>219649</v>
      </c>
      <c r="AB40" s="8">
        <v>237961</v>
      </c>
      <c r="AC40" s="8">
        <v>221107</v>
      </c>
      <c r="AD40" s="8">
        <v>154850</v>
      </c>
      <c r="AE40" s="8">
        <v>156927</v>
      </c>
      <c r="AF40" s="75"/>
    </row>
    <row r="41" spans="1:32" s="41" customFormat="1" ht="15.95" customHeight="1">
      <c r="A41" s="66" t="s">
        <v>19</v>
      </c>
      <c r="B41" s="9"/>
      <c r="C41" s="9">
        <v>68611</v>
      </c>
      <c r="D41" s="52">
        <v>80529</v>
      </c>
      <c r="E41" s="52">
        <v>79140</v>
      </c>
      <c r="F41" s="9">
        <v>79776</v>
      </c>
      <c r="G41" s="9">
        <v>82429</v>
      </c>
      <c r="H41" s="9">
        <v>82950</v>
      </c>
      <c r="I41" s="9">
        <v>83209</v>
      </c>
      <c r="J41" s="9">
        <v>88170</v>
      </c>
      <c r="K41" s="9">
        <v>79159</v>
      </c>
      <c r="L41" s="9">
        <v>77062</v>
      </c>
      <c r="M41" s="9">
        <v>79882</v>
      </c>
      <c r="N41" s="9">
        <v>77209</v>
      </c>
      <c r="O41" s="9">
        <v>83035</v>
      </c>
      <c r="P41" s="9">
        <v>74997</v>
      </c>
      <c r="Q41" s="9"/>
      <c r="R41" s="9">
        <v>68949</v>
      </c>
      <c r="S41" s="9">
        <v>82345</v>
      </c>
      <c r="T41" s="9">
        <v>80378</v>
      </c>
      <c r="U41" s="9">
        <v>80127</v>
      </c>
      <c r="V41" s="9">
        <v>83479</v>
      </c>
      <c r="W41" s="8">
        <v>83746</v>
      </c>
      <c r="X41" s="8">
        <v>90639</v>
      </c>
      <c r="Y41" s="8">
        <v>80082</v>
      </c>
      <c r="Z41" s="8">
        <v>79538</v>
      </c>
      <c r="AA41" s="8">
        <v>79806</v>
      </c>
      <c r="AB41" s="8">
        <v>81894</v>
      </c>
      <c r="AC41" s="8">
        <v>80356</v>
      </c>
      <c r="AD41" s="8">
        <v>82133</v>
      </c>
      <c r="AE41" s="8">
        <v>75887</v>
      </c>
      <c r="AF41" s="75"/>
    </row>
    <row r="42" spans="1:32" s="41" customFormat="1" ht="15.95" customHeight="1">
      <c r="A42" s="66" t="s">
        <v>20</v>
      </c>
      <c r="B42" s="9"/>
      <c r="C42" s="9">
        <v>17055</v>
      </c>
      <c r="D42" s="52">
        <v>17909</v>
      </c>
      <c r="E42" s="52">
        <v>18402</v>
      </c>
      <c r="F42" s="9">
        <v>19436</v>
      </c>
      <c r="G42" s="9">
        <v>20599</v>
      </c>
      <c r="H42" s="9">
        <v>20957</v>
      </c>
      <c r="I42" s="9">
        <v>22383</v>
      </c>
      <c r="J42" s="9">
        <v>25614</v>
      </c>
      <c r="K42" s="9">
        <v>27596</v>
      </c>
      <c r="L42" s="9">
        <v>28831</v>
      </c>
      <c r="M42" s="9">
        <v>29706</v>
      </c>
      <c r="N42" s="9">
        <v>29670</v>
      </c>
      <c r="O42" s="9">
        <v>32984</v>
      </c>
      <c r="P42" s="9">
        <v>34604</v>
      </c>
      <c r="Q42" s="9"/>
      <c r="R42" s="9">
        <v>17979</v>
      </c>
      <c r="S42" s="9">
        <v>19457</v>
      </c>
      <c r="T42" s="9">
        <v>18806</v>
      </c>
      <c r="U42" s="9">
        <v>19995</v>
      </c>
      <c r="V42" s="9">
        <v>21452</v>
      </c>
      <c r="W42" s="8">
        <v>21604</v>
      </c>
      <c r="X42" s="8">
        <v>23502</v>
      </c>
      <c r="Y42" s="8">
        <v>24263</v>
      </c>
      <c r="Z42" s="8">
        <v>27573</v>
      </c>
      <c r="AA42" s="8">
        <v>29039</v>
      </c>
      <c r="AB42" s="8">
        <v>30115</v>
      </c>
      <c r="AC42" s="8">
        <v>30275</v>
      </c>
      <c r="AD42" s="8">
        <v>33338</v>
      </c>
      <c r="AE42" s="8">
        <v>34746</v>
      </c>
      <c r="AF42" s="75"/>
    </row>
    <row r="43" spans="1:32" s="41" customFormat="1" ht="15.95" customHeight="1">
      <c r="A43" s="66" t="s">
        <v>21</v>
      </c>
      <c r="B43" s="9"/>
      <c r="C43" s="9">
        <v>7402</v>
      </c>
      <c r="D43" s="52">
        <v>6745</v>
      </c>
      <c r="E43" s="52">
        <v>6829</v>
      </c>
      <c r="F43" s="9">
        <v>7293</v>
      </c>
      <c r="G43" s="9">
        <v>8047</v>
      </c>
      <c r="H43" s="9">
        <v>8235</v>
      </c>
      <c r="I43" s="9">
        <v>8312</v>
      </c>
      <c r="J43" s="9">
        <v>10591</v>
      </c>
      <c r="K43" s="9">
        <v>11514</v>
      </c>
      <c r="L43" s="9">
        <v>11922</v>
      </c>
      <c r="M43" s="9">
        <v>11769</v>
      </c>
      <c r="N43" s="9">
        <v>11144</v>
      </c>
      <c r="O43" s="9">
        <v>11745</v>
      </c>
      <c r="P43" s="9">
        <v>12184</v>
      </c>
      <c r="Q43" s="9"/>
      <c r="R43" s="9">
        <v>7506</v>
      </c>
      <c r="S43" s="9">
        <v>7134</v>
      </c>
      <c r="T43" s="9">
        <v>6955</v>
      </c>
      <c r="U43" s="9">
        <v>7611</v>
      </c>
      <c r="V43" s="9">
        <v>8527</v>
      </c>
      <c r="W43" s="8">
        <v>8405</v>
      </c>
      <c r="X43" s="8">
        <v>8956</v>
      </c>
      <c r="Y43" s="8">
        <v>10330</v>
      </c>
      <c r="Z43" s="8">
        <v>11424</v>
      </c>
      <c r="AA43" s="8">
        <v>12027</v>
      </c>
      <c r="AB43" s="8">
        <v>11753</v>
      </c>
      <c r="AC43" s="8">
        <v>11150</v>
      </c>
      <c r="AD43" s="8">
        <v>11714</v>
      </c>
      <c r="AE43" s="8">
        <v>11925</v>
      </c>
      <c r="AF43" s="75"/>
    </row>
    <row r="44" spans="1:32" s="41" customFormat="1" ht="15.95" customHeight="1">
      <c r="A44" s="66"/>
      <c r="B44" s="66"/>
      <c r="C44" s="66"/>
      <c r="D44" s="64"/>
      <c r="E44" s="64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9"/>
      <c r="Q44" s="66"/>
      <c r="R44" s="66"/>
      <c r="S44" s="66"/>
      <c r="T44" s="66"/>
      <c r="U44" s="66"/>
      <c r="V44" s="91"/>
      <c r="W44" s="81"/>
      <c r="X44" s="81"/>
      <c r="Y44" s="81"/>
      <c r="Z44" s="81"/>
      <c r="AA44" s="81"/>
      <c r="AB44" s="81"/>
      <c r="AC44" s="81"/>
      <c r="AD44" s="81"/>
      <c r="AE44" s="8"/>
      <c r="AF44" s="75"/>
    </row>
    <row r="45" spans="1:32" s="41" customFormat="1" ht="15.95" customHeight="1">
      <c r="A45" s="66" t="s">
        <v>31</v>
      </c>
      <c r="B45" s="9"/>
      <c r="C45" s="9">
        <v>83267</v>
      </c>
      <c r="D45" s="52">
        <v>93025</v>
      </c>
      <c r="E45" s="52">
        <v>108458</v>
      </c>
      <c r="F45" s="9">
        <v>110675</v>
      </c>
      <c r="G45" s="9">
        <v>61617</v>
      </c>
      <c r="H45" s="9">
        <v>54353</v>
      </c>
      <c r="I45" s="9">
        <v>83292</v>
      </c>
      <c r="J45" s="9">
        <v>48349</v>
      </c>
      <c r="K45" s="9">
        <v>37453</v>
      </c>
      <c r="L45" s="9">
        <v>42178</v>
      </c>
      <c r="M45" s="9">
        <v>34380</v>
      </c>
      <c r="N45" s="9">
        <v>26491</v>
      </c>
      <c r="O45" s="9">
        <v>30812</v>
      </c>
      <c r="P45" s="9">
        <v>30333</v>
      </c>
      <c r="Q45" s="9"/>
      <c r="R45" s="9">
        <v>83925</v>
      </c>
      <c r="S45" s="9">
        <v>93556</v>
      </c>
      <c r="T45" s="9">
        <v>109402</v>
      </c>
      <c r="U45" s="9">
        <v>111884</v>
      </c>
      <c r="V45" s="9">
        <v>62362</v>
      </c>
      <c r="W45" s="9">
        <v>54396</v>
      </c>
      <c r="X45" s="9">
        <v>83907</v>
      </c>
      <c r="Y45" s="9">
        <v>48453</v>
      </c>
      <c r="Z45" s="9">
        <v>37412</v>
      </c>
      <c r="AA45" s="9">
        <v>42058</v>
      </c>
      <c r="AB45" s="9">
        <v>34200</v>
      </c>
      <c r="AC45" s="9">
        <v>26606</v>
      </c>
      <c r="AD45" s="9">
        <v>30791</v>
      </c>
      <c r="AE45" s="9">
        <v>30416</v>
      </c>
      <c r="AF45" s="75"/>
    </row>
    <row r="46" spans="1:32" s="41" customFormat="1" ht="15.95" customHeight="1">
      <c r="A46" s="66" t="s">
        <v>22</v>
      </c>
      <c r="B46" s="9"/>
      <c r="C46" s="9">
        <v>1801</v>
      </c>
      <c r="D46" s="52">
        <v>1765</v>
      </c>
      <c r="E46" s="52">
        <v>1816</v>
      </c>
      <c r="F46" s="9">
        <v>1794</v>
      </c>
      <c r="G46" s="9">
        <v>1894</v>
      </c>
      <c r="H46" s="9">
        <v>1817</v>
      </c>
      <c r="I46" s="9">
        <v>1622</v>
      </c>
      <c r="J46" s="9">
        <v>1505</v>
      </c>
      <c r="K46" s="9">
        <v>1561</v>
      </c>
      <c r="L46" s="9">
        <v>1696</v>
      </c>
      <c r="M46" s="9">
        <v>1707</v>
      </c>
      <c r="N46" s="9">
        <v>1589</v>
      </c>
      <c r="O46" s="9">
        <v>1591</v>
      </c>
      <c r="P46" s="9">
        <v>1694</v>
      </c>
      <c r="Q46" s="9"/>
      <c r="R46" s="9">
        <v>1747</v>
      </c>
      <c r="S46" s="9">
        <v>2092</v>
      </c>
      <c r="T46" s="9">
        <v>1850</v>
      </c>
      <c r="U46" s="9">
        <v>2097</v>
      </c>
      <c r="V46" s="9">
        <v>1334</v>
      </c>
      <c r="W46" s="8">
        <v>1538</v>
      </c>
      <c r="X46" s="8">
        <v>1557</v>
      </c>
      <c r="Y46" s="8">
        <v>1403</v>
      </c>
      <c r="Z46" s="8">
        <v>1434</v>
      </c>
      <c r="AA46" s="8">
        <v>1506</v>
      </c>
      <c r="AB46" s="8">
        <v>1462</v>
      </c>
      <c r="AC46" s="8">
        <v>1415</v>
      </c>
      <c r="AD46" s="8">
        <v>1703</v>
      </c>
      <c r="AE46" s="8">
        <v>1811</v>
      </c>
      <c r="AF46" s="75"/>
    </row>
    <row r="47" spans="1:32" s="41" customFormat="1" ht="15.95" customHeight="1">
      <c r="A47" s="66" t="s">
        <v>116</v>
      </c>
      <c r="B47" s="9"/>
      <c r="C47" s="9">
        <v>10401</v>
      </c>
      <c r="D47" s="52">
        <v>9544</v>
      </c>
      <c r="E47" s="52">
        <v>10618</v>
      </c>
      <c r="F47" s="9">
        <v>12532</v>
      </c>
      <c r="G47" s="9">
        <v>16774</v>
      </c>
      <c r="H47" s="9">
        <v>20063</v>
      </c>
      <c r="I47" s="9">
        <v>29046</v>
      </c>
      <c r="J47" s="9">
        <v>25167</v>
      </c>
      <c r="K47" s="9">
        <v>23777</v>
      </c>
      <c r="L47" s="9">
        <v>17128</v>
      </c>
      <c r="M47" s="9">
        <v>16890</v>
      </c>
      <c r="N47" s="9">
        <v>19521</v>
      </c>
      <c r="O47" s="9">
        <v>24067</v>
      </c>
      <c r="P47" s="9">
        <v>21387</v>
      </c>
      <c r="Q47" s="10"/>
      <c r="R47" s="9">
        <v>15522</v>
      </c>
      <c r="S47" s="9">
        <v>15216</v>
      </c>
      <c r="T47" s="9">
        <v>16421</v>
      </c>
      <c r="U47" s="9">
        <v>21008</v>
      </c>
      <c r="V47" s="9">
        <v>20702</v>
      </c>
      <c r="W47" s="8">
        <v>18868</v>
      </c>
      <c r="X47" s="8">
        <v>18452</v>
      </c>
      <c r="Y47" s="8">
        <v>17546</v>
      </c>
      <c r="Z47" s="8">
        <v>21198</v>
      </c>
      <c r="AA47" s="8">
        <v>18897</v>
      </c>
      <c r="AB47" s="8">
        <v>20296</v>
      </c>
      <c r="AC47" s="8">
        <v>21763</v>
      </c>
      <c r="AD47" s="8">
        <v>19339</v>
      </c>
      <c r="AE47" s="8">
        <v>17499</v>
      </c>
      <c r="AF47" s="75"/>
    </row>
    <row r="48" spans="1:32" s="41" customFormat="1" ht="15.95" customHeight="1">
      <c r="A48" s="66" t="s">
        <v>120</v>
      </c>
      <c r="B48" s="9"/>
      <c r="C48" s="9">
        <v>42029</v>
      </c>
      <c r="D48" s="52">
        <v>40466</v>
      </c>
      <c r="E48" s="52">
        <v>44211</v>
      </c>
      <c r="F48" s="9">
        <v>46638</v>
      </c>
      <c r="G48" s="9">
        <v>55568</v>
      </c>
      <c r="H48" s="9">
        <v>54041</v>
      </c>
      <c r="I48" s="9">
        <v>66462</v>
      </c>
      <c r="J48" s="9">
        <v>33729</v>
      </c>
      <c r="K48" s="9">
        <v>96720</v>
      </c>
      <c r="L48" s="9">
        <v>85265</v>
      </c>
      <c r="M48" s="9">
        <v>77257</v>
      </c>
      <c r="N48" s="9">
        <v>73103</v>
      </c>
      <c r="O48" s="9">
        <v>51527</v>
      </c>
      <c r="P48" s="9">
        <v>85324</v>
      </c>
      <c r="Q48" s="9"/>
      <c r="R48" s="9">
        <v>41644</v>
      </c>
      <c r="S48" s="9">
        <v>40901</v>
      </c>
      <c r="T48" s="9">
        <v>50566</v>
      </c>
      <c r="U48" s="9">
        <v>55203</v>
      </c>
      <c r="V48" s="9">
        <v>56092</v>
      </c>
      <c r="W48" s="9">
        <v>71640</v>
      </c>
      <c r="X48" s="9">
        <v>67163</v>
      </c>
      <c r="Y48" s="9">
        <v>82432</v>
      </c>
      <c r="Z48" s="9">
        <v>83944</v>
      </c>
      <c r="AA48" s="9">
        <v>75189</v>
      </c>
      <c r="AB48" s="9">
        <v>81112</v>
      </c>
      <c r="AC48" s="9">
        <v>73119</v>
      </c>
      <c r="AD48" s="9">
        <v>67630</v>
      </c>
      <c r="AE48" s="9">
        <v>42933</v>
      </c>
      <c r="AF48" s="75"/>
    </row>
    <row r="49" spans="1:32" ht="15.95" customHeight="1">
      <c r="A49" s="85"/>
      <c r="B49" s="10"/>
      <c r="C49" s="10"/>
      <c r="D49" s="60"/>
      <c r="E49" s="60"/>
      <c r="F49" s="10"/>
      <c r="G49" s="10"/>
      <c r="H49" s="10"/>
      <c r="I49" s="10"/>
      <c r="J49" s="10"/>
      <c r="K49" s="10"/>
      <c r="L49" s="10"/>
      <c r="M49" s="85"/>
      <c r="N49" s="85"/>
      <c r="O49" s="85"/>
      <c r="P49" s="85"/>
      <c r="Q49" s="10"/>
      <c r="R49" s="10"/>
      <c r="S49" s="10"/>
      <c r="T49" s="10"/>
      <c r="U49" s="10"/>
      <c r="V49" s="9"/>
      <c r="W49" s="8"/>
      <c r="X49" s="9"/>
      <c r="Y49" s="92"/>
      <c r="Z49" s="92"/>
      <c r="AA49" s="87"/>
      <c r="AB49" s="87"/>
      <c r="AC49" s="87"/>
      <c r="AD49" s="87"/>
      <c r="AE49" s="87"/>
      <c r="AF49" s="88"/>
    </row>
    <row r="50" spans="1:32" s="41" customFormat="1" ht="15.95" customHeight="1">
      <c r="A50" s="66" t="s">
        <v>115</v>
      </c>
      <c r="B50" s="93"/>
      <c r="C50" s="93">
        <v>578346</v>
      </c>
      <c r="D50" s="94">
        <v>580548</v>
      </c>
      <c r="E50" s="94">
        <v>611470</v>
      </c>
      <c r="F50" s="93">
        <v>621107</v>
      </c>
      <c r="G50" s="93">
        <v>640658</v>
      </c>
      <c r="H50" s="93">
        <v>646954</v>
      </c>
      <c r="I50" s="93">
        <v>694975</v>
      </c>
      <c r="J50" s="93">
        <v>717818</v>
      </c>
      <c r="K50" s="9">
        <v>720850</v>
      </c>
      <c r="L50" s="9">
        <v>745536</v>
      </c>
      <c r="M50" s="9">
        <v>739771</v>
      </c>
      <c r="N50" s="9">
        <v>709219</v>
      </c>
      <c r="O50" s="9">
        <v>665970</v>
      </c>
      <c r="P50" s="9">
        <v>695842</v>
      </c>
      <c r="Q50" s="93"/>
      <c r="R50" s="93">
        <v>570826</v>
      </c>
      <c r="S50" s="93">
        <v>589470</v>
      </c>
      <c r="T50" s="93">
        <v>606265</v>
      </c>
      <c r="U50" s="93">
        <v>629534</v>
      </c>
      <c r="V50" s="9">
        <v>635697</v>
      </c>
      <c r="W50" s="8">
        <v>655813</v>
      </c>
      <c r="X50" s="8">
        <v>683150</v>
      </c>
      <c r="Y50" s="8">
        <v>707252</v>
      </c>
      <c r="Z50" s="8">
        <v>715751</v>
      </c>
      <c r="AA50" s="8">
        <v>734703</v>
      </c>
      <c r="AB50" s="8">
        <v>724976</v>
      </c>
      <c r="AC50" s="8">
        <v>703300</v>
      </c>
      <c r="AD50" s="8">
        <v>670374</v>
      </c>
      <c r="AE50" s="8">
        <v>704348</v>
      </c>
      <c r="AF50" s="75"/>
    </row>
    <row r="51" spans="1:32" s="41" customFormat="1" ht="15.95" customHeight="1">
      <c r="A51" s="66" t="s">
        <v>119</v>
      </c>
      <c r="B51" s="9"/>
      <c r="C51" s="9">
        <v>141237</v>
      </c>
      <c r="D51" s="52">
        <v>144325</v>
      </c>
      <c r="E51" s="52">
        <v>141735</v>
      </c>
      <c r="F51" s="9">
        <v>140203</v>
      </c>
      <c r="G51" s="9">
        <v>139341</v>
      </c>
      <c r="H51" s="9">
        <v>138553</v>
      </c>
      <c r="I51" s="9">
        <v>137249</v>
      </c>
      <c r="J51" s="9">
        <v>139805</v>
      </c>
      <c r="K51" s="9">
        <v>138396</v>
      </c>
      <c r="L51" s="9">
        <v>138182</v>
      </c>
      <c r="M51" s="9">
        <v>142330</v>
      </c>
      <c r="N51" s="9">
        <v>141671</v>
      </c>
      <c r="O51" s="9">
        <v>145492</v>
      </c>
      <c r="P51" s="9">
        <v>145749</v>
      </c>
      <c r="Q51" s="9"/>
      <c r="R51" s="9">
        <v>117976</v>
      </c>
      <c r="S51" s="65">
        <v>117988</v>
      </c>
      <c r="T51" s="65">
        <v>114695</v>
      </c>
      <c r="U51" s="65">
        <v>113011</v>
      </c>
      <c r="V51" s="65">
        <v>113672</v>
      </c>
      <c r="W51" s="9">
        <v>108914</v>
      </c>
      <c r="X51" s="9">
        <v>107953</v>
      </c>
      <c r="Y51" s="9">
        <v>107310</v>
      </c>
      <c r="Z51" s="9">
        <v>104900</v>
      </c>
      <c r="AA51" s="9">
        <v>106531</v>
      </c>
      <c r="AB51" s="9">
        <v>111560</v>
      </c>
      <c r="AC51" s="9">
        <v>110176</v>
      </c>
      <c r="AD51" s="9">
        <v>113753</v>
      </c>
      <c r="AE51" s="9">
        <v>119702</v>
      </c>
      <c r="AF51" s="75"/>
    </row>
    <row r="52" spans="1:32" s="41" customFormat="1" ht="15.95" customHeight="1">
      <c r="A52" s="95"/>
      <c r="B52" s="96"/>
      <c r="C52" s="96"/>
      <c r="D52" s="97"/>
      <c r="E52" s="98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77"/>
      <c r="T52" s="77"/>
      <c r="U52" s="77"/>
      <c r="V52" s="77"/>
      <c r="W52" s="99"/>
      <c r="X52" s="99"/>
      <c r="Y52" s="99"/>
      <c r="Z52" s="99"/>
      <c r="AA52" s="99"/>
      <c r="AB52" s="99"/>
      <c r="AC52" s="100"/>
      <c r="AD52" s="100"/>
      <c r="AE52" s="100"/>
      <c r="AF52" s="75"/>
    </row>
    <row r="53" spans="1:32" s="43" customFormat="1" ht="15.95" customHeight="1">
      <c r="A53" s="66" t="s">
        <v>25</v>
      </c>
      <c r="B53" s="61"/>
      <c r="C53" s="61"/>
      <c r="D53" s="62"/>
      <c r="E53" s="60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6"/>
      <c r="W53" s="81"/>
      <c r="X53" s="81"/>
      <c r="Y53" s="81"/>
      <c r="Z53" s="81"/>
      <c r="AA53" s="81"/>
      <c r="AB53" s="81"/>
      <c r="AC53" s="101"/>
      <c r="AD53" s="101"/>
      <c r="AE53" s="101"/>
      <c r="AF53" s="101"/>
    </row>
    <row r="54" spans="1:32" s="43" customFormat="1" ht="15.95" customHeight="1">
      <c r="A54" s="66" t="s">
        <v>26</v>
      </c>
      <c r="B54" s="66"/>
      <c r="C54" s="66"/>
      <c r="D54" s="63"/>
      <c r="E54" s="64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81"/>
      <c r="X54" s="81"/>
      <c r="Y54" s="81"/>
      <c r="Z54" s="81"/>
      <c r="AA54" s="81"/>
      <c r="AB54" s="81"/>
      <c r="AC54" s="101"/>
      <c r="AD54" s="101"/>
      <c r="AE54" s="101"/>
      <c r="AF54" s="101"/>
    </row>
    <row r="55" spans="1:32" s="43" customFormat="1" ht="15.95" customHeight="1">
      <c r="A55" s="66" t="s">
        <v>117</v>
      </c>
      <c r="B55" s="66"/>
      <c r="C55" s="66"/>
      <c r="D55" s="63"/>
      <c r="E55" s="64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81"/>
      <c r="X55" s="81"/>
      <c r="Y55" s="81"/>
      <c r="Z55" s="81"/>
      <c r="AA55" s="81"/>
      <c r="AB55" s="81"/>
      <c r="AC55" s="101"/>
      <c r="AD55" s="101"/>
      <c r="AE55" s="101"/>
      <c r="AF55" s="101"/>
    </row>
    <row r="56" spans="1:32" s="43" customFormat="1" ht="15.95" customHeight="1">
      <c r="A56" s="66" t="s">
        <v>34</v>
      </c>
      <c r="B56" s="66"/>
      <c r="C56" s="66"/>
      <c r="D56" s="63"/>
      <c r="E56" s="64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81"/>
      <c r="X56" s="81"/>
      <c r="Y56" s="81"/>
      <c r="Z56" s="81"/>
      <c r="AA56" s="81"/>
      <c r="AB56" s="81"/>
      <c r="AC56" s="101"/>
      <c r="AD56" s="101"/>
      <c r="AE56" s="101"/>
      <c r="AF56" s="101"/>
    </row>
    <row r="57" spans="1:32" s="43" customFormat="1" ht="15.95" customHeight="1">
      <c r="A57" s="69" t="s">
        <v>33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81"/>
      <c r="X57" s="81"/>
      <c r="Y57" s="81"/>
      <c r="Z57" s="81"/>
      <c r="AA57" s="81"/>
      <c r="AB57" s="81"/>
      <c r="AC57" s="101"/>
      <c r="AD57" s="101"/>
      <c r="AE57" s="101"/>
      <c r="AF57" s="101"/>
    </row>
    <row r="58" spans="1:32" ht="15.95" customHeight="1">
      <c r="A58" s="85"/>
      <c r="B58" s="85"/>
      <c r="C58" s="85"/>
      <c r="D58" s="102"/>
      <c r="E58" s="86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7"/>
      <c r="X58" s="87"/>
      <c r="Y58" s="87"/>
      <c r="Z58" s="87"/>
      <c r="AA58" s="87"/>
      <c r="AB58" s="87"/>
      <c r="AC58" s="88"/>
      <c r="AD58" s="88"/>
      <c r="AE58" s="88"/>
      <c r="AF58" s="88"/>
    </row>
    <row r="59" spans="1:32" ht="15.95" customHeight="1">
      <c r="A59" s="61" t="s">
        <v>23</v>
      </c>
      <c r="B59" s="85"/>
      <c r="C59" s="85"/>
      <c r="D59" s="102"/>
      <c r="E59" s="86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7"/>
      <c r="X59" s="87"/>
      <c r="Y59" s="87"/>
      <c r="Z59" s="87"/>
      <c r="AA59" s="87"/>
      <c r="AB59" s="87"/>
      <c r="AC59" s="88"/>
      <c r="AD59" s="88"/>
      <c r="AE59" s="88"/>
      <c r="AF59" s="88"/>
    </row>
    <row r="60" spans="1:32" ht="15.95" customHeight="1">
      <c r="A60" s="103" t="s">
        <v>32</v>
      </c>
      <c r="B60" s="103"/>
      <c r="C60" s="103"/>
      <c r="D60" s="103"/>
      <c r="E60" s="103"/>
      <c r="F60" s="103"/>
      <c r="G60" s="103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85"/>
      <c r="W60" s="87"/>
      <c r="X60" s="87"/>
      <c r="Y60" s="87"/>
      <c r="Z60" s="87"/>
      <c r="AA60" s="87"/>
      <c r="AB60" s="87"/>
      <c r="AC60" s="88"/>
      <c r="AD60" s="88"/>
      <c r="AE60" s="88"/>
      <c r="AF60" s="88"/>
    </row>
    <row r="61" spans="1:32" ht="15.95" customHeight="1">
      <c r="A61" s="87"/>
      <c r="B61" s="87"/>
      <c r="C61" s="87"/>
      <c r="D61" s="104"/>
      <c r="E61" s="105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8"/>
      <c r="AD61" s="88"/>
      <c r="AE61" s="88"/>
      <c r="AF61" s="88"/>
    </row>
    <row r="62" spans="1:32" ht="15.95" customHeight="1">
      <c r="A62" s="2" t="s">
        <v>24</v>
      </c>
      <c r="B62" s="2"/>
      <c r="C62" s="2"/>
      <c r="D62" s="46"/>
      <c r="E62" s="5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32" ht="14.25">
      <c r="A63" s="2"/>
      <c r="B63" s="2"/>
      <c r="C63" s="2"/>
      <c r="D63" s="46"/>
      <c r="E63" s="5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32" ht="15">
      <c r="A64" s="2"/>
      <c r="B64" s="2"/>
      <c r="C64" s="2"/>
      <c r="D64" s="46"/>
      <c r="E64" s="5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44"/>
    </row>
    <row r="65" spans="1:23" ht="15">
      <c r="A65" s="2"/>
      <c r="B65" s="2"/>
      <c r="C65" s="2"/>
      <c r="D65" s="46"/>
      <c r="E65" s="5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44"/>
    </row>
    <row r="66" spans="1:23" ht="15">
      <c r="A66" s="2"/>
      <c r="B66" s="2"/>
      <c r="C66" s="2"/>
      <c r="D66" s="46"/>
      <c r="E66" s="5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44"/>
    </row>
    <row r="67" spans="1:23" ht="15">
      <c r="A67" s="2"/>
      <c r="B67" s="2"/>
      <c r="C67" s="2"/>
      <c r="D67" s="46"/>
      <c r="E67" s="5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44"/>
    </row>
    <row r="68" spans="1:23" ht="15">
      <c r="A68" s="2"/>
      <c r="B68" s="2"/>
      <c r="C68" s="2"/>
      <c r="D68" s="46"/>
      <c r="E68" s="5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44"/>
    </row>
    <row r="69" spans="1:23" ht="15">
      <c r="A69" s="2"/>
      <c r="B69" s="2"/>
      <c r="C69" s="2"/>
      <c r="D69" s="46"/>
      <c r="E69" s="5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44"/>
    </row>
    <row r="70" spans="1:23" ht="15">
      <c r="A70" s="2"/>
      <c r="B70" s="2"/>
      <c r="C70" s="2"/>
      <c r="D70" s="46"/>
      <c r="E70" s="5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44"/>
    </row>
    <row r="71" spans="1:23" ht="15">
      <c r="A71" s="2"/>
      <c r="B71" s="2"/>
      <c r="C71" s="2"/>
      <c r="D71" s="46"/>
      <c r="E71" s="5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44"/>
    </row>
    <row r="72" spans="1:23" ht="15">
      <c r="A72" s="2"/>
      <c r="B72" s="2"/>
      <c r="C72" s="2"/>
      <c r="D72" s="46"/>
      <c r="E72" s="5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44"/>
    </row>
    <row r="73" spans="1:23" ht="15">
      <c r="A73" s="44"/>
      <c r="B73" s="44"/>
      <c r="C73" s="44"/>
      <c r="D73" s="47"/>
      <c r="E73" s="53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</row>
    <row r="74" spans="1:23" ht="15">
      <c r="A74" s="44"/>
      <c r="B74" s="44"/>
      <c r="C74" s="44"/>
      <c r="D74" s="47"/>
      <c r="E74" s="53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</row>
    <row r="75" spans="1:23" ht="15">
      <c r="A75" s="44"/>
      <c r="B75" s="44"/>
      <c r="C75" s="44"/>
      <c r="D75" s="47"/>
      <c r="E75" s="53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6" spans="1:23" ht="15">
      <c r="A76" s="44"/>
      <c r="B76" s="44"/>
      <c r="C76" s="44"/>
      <c r="D76" s="47"/>
      <c r="E76" s="53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</row>
    <row r="77" spans="1:23" ht="15">
      <c r="A77" s="44"/>
      <c r="B77" s="44"/>
      <c r="C77" s="44"/>
      <c r="D77" s="47"/>
      <c r="E77" s="53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</row>
    <row r="78" spans="1:23" ht="15">
      <c r="A78" s="44"/>
      <c r="B78" s="44"/>
      <c r="C78" s="44"/>
      <c r="D78" s="47"/>
      <c r="E78" s="53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</row>
    <row r="79" spans="1:23" ht="15">
      <c r="A79" s="44"/>
      <c r="B79" s="44"/>
      <c r="C79" s="44"/>
      <c r="D79" s="47"/>
      <c r="E79" s="53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</row>
    <row r="80" spans="1:23" ht="15">
      <c r="A80" s="44"/>
      <c r="B80" s="44"/>
      <c r="C80" s="44"/>
      <c r="D80" s="47"/>
      <c r="E80" s="53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</row>
    <row r="81" spans="1:23" ht="15">
      <c r="A81" s="44"/>
      <c r="B81" s="44"/>
      <c r="C81" s="44"/>
      <c r="D81" s="47"/>
      <c r="E81" s="53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</row>
    <row r="82" spans="1:23" ht="15">
      <c r="A82" s="44"/>
      <c r="B82" s="44"/>
      <c r="C82" s="44"/>
      <c r="D82" s="47"/>
      <c r="E82" s="53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</row>
    <row r="83" spans="1:23" ht="15">
      <c r="A83" s="44"/>
      <c r="B83" s="44"/>
      <c r="C83" s="44"/>
      <c r="D83" s="47"/>
      <c r="E83" s="53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1:23" ht="15">
      <c r="A84" s="44"/>
      <c r="B84" s="44"/>
      <c r="C84" s="44"/>
      <c r="D84" s="47"/>
      <c r="E84" s="53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</row>
    <row r="85" spans="1:23" ht="15">
      <c r="A85" s="44"/>
      <c r="B85" s="44"/>
      <c r="C85" s="44"/>
      <c r="D85" s="47"/>
      <c r="E85" s="53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</row>
    <row r="86" spans="1:23" ht="15">
      <c r="A86" s="44"/>
      <c r="B86" s="44"/>
      <c r="C86" s="44"/>
      <c r="D86" s="47"/>
      <c r="E86" s="53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</row>
    <row r="87" spans="1:23" ht="15">
      <c r="A87" s="44"/>
      <c r="B87" s="44"/>
      <c r="C87" s="44"/>
      <c r="D87" s="47"/>
      <c r="E87" s="53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</row>
    <row r="88" spans="1:23" ht="15">
      <c r="A88" s="44"/>
      <c r="B88" s="44"/>
      <c r="C88" s="44"/>
      <c r="D88" s="47"/>
      <c r="E88" s="53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</row>
    <row r="89" spans="1:23" ht="15">
      <c r="A89" s="44"/>
      <c r="B89" s="44"/>
      <c r="C89" s="44"/>
      <c r="D89" s="47"/>
      <c r="E89" s="53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</row>
    <row r="90" spans="1:23" ht="15">
      <c r="A90" s="44"/>
      <c r="B90" s="44"/>
      <c r="C90" s="44"/>
      <c r="D90" s="47"/>
      <c r="E90" s="53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</row>
    <row r="91" spans="1:23" ht="15">
      <c r="A91" s="44"/>
      <c r="B91" s="44"/>
      <c r="C91" s="44"/>
      <c r="D91" s="47"/>
      <c r="E91" s="53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</row>
  </sheetData>
  <mergeCells count="5">
    <mergeCell ref="A1:G1"/>
    <mergeCell ref="A57:V57"/>
    <mergeCell ref="A60:G60"/>
    <mergeCell ref="R4:AE4"/>
    <mergeCell ref="C4:P4"/>
  </mergeCells>
  <phoneticPr fontId="0" type="noConversion"/>
  <pageMargins left="0.26" right="0.19" top="0.7" bottom="0.8" header="0.5" footer="0.5"/>
  <pageSetup scale="4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>
      <selection sqref="A1:B1"/>
    </sheetView>
  </sheetViews>
  <sheetFormatPr defaultColWidth="13.7109375" defaultRowHeight="12.75"/>
  <cols>
    <col min="1" max="1" width="54.7109375" customWidth="1"/>
    <col min="2" max="9" width="13.7109375" customWidth="1"/>
    <col min="10" max="10" width="2.7109375" customWidth="1"/>
  </cols>
  <sheetData>
    <row r="1" spans="1:18" ht="20.25">
      <c r="A1" s="67" t="s">
        <v>3</v>
      </c>
      <c r="B1" s="68"/>
      <c r="C1" s="12"/>
      <c r="D1" s="12"/>
      <c r="E1" s="12"/>
      <c r="F1" s="12"/>
      <c r="G1" s="12"/>
      <c r="H1" s="12"/>
      <c r="I1" s="12"/>
    </row>
    <row r="2" spans="1:18" ht="20.25">
      <c r="A2" s="11" t="s">
        <v>113</v>
      </c>
      <c r="B2" s="12"/>
      <c r="C2" s="12"/>
      <c r="D2" s="12"/>
      <c r="E2" s="12"/>
      <c r="F2" s="12"/>
      <c r="G2" s="12"/>
      <c r="H2" s="12"/>
      <c r="I2" s="12"/>
    </row>
    <row r="4" spans="1:18" ht="14.25">
      <c r="A4" s="29"/>
      <c r="B4" s="72" t="s">
        <v>36</v>
      </c>
      <c r="C4" s="72"/>
      <c r="D4" s="72"/>
      <c r="E4" s="72"/>
      <c r="F4" s="72"/>
      <c r="G4" s="72"/>
      <c r="H4" s="72"/>
      <c r="I4" s="72"/>
      <c r="J4" s="34"/>
      <c r="K4" s="72" t="s">
        <v>37</v>
      </c>
      <c r="L4" s="72"/>
      <c r="M4" s="72"/>
      <c r="N4" s="72"/>
      <c r="O4" s="72"/>
      <c r="P4" s="72"/>
      <c r="Q4" s="72"/>
      <c r="R4" s="72"/>
    </row>
    <row r="5" spans="1:18" ht="14.25">
      <c r="A5" s="31" t="s">
        <v>4</v>
      </c>
      <c r="B5" s="32">
        <v>2003</v>
      </c>
      <c r="C5" s="32">
        <v>2002</v>
      </c>
      <c r="D5" s="32">
        <v>2001</v>
      </c>
      <c r="E5" s="32">
        <v>2000</v>
      </c>
      <c r="F5" s="32">
        <v>1999</v>
      </c>
      <c r="G5" s="32">
        <v>1998</v>
      </c>
      <c r="H5" s="32">
        <v>1997</v>
      </c>
      <c r="I5" s="32">
        <v>1996</v>
      </c>
      <c r="J5" s="33"/>
      <c r="K5" s="32">
        <v>2003</v>
      </c>
      <c r="L5" s="20">
        <v>2002</v>
      </c>
      <c r="M5" s="20">
        <v>2001</v>
      </c>
      <c r="N5" s="20">
        <v>2000</v>
      </c>
      <c r="O5" s="20">
        <v>1999</v>
      </c>
      <c r="P5" s="20">
        <v>1998</v>
      </c>
      <c r="Q5" s="20">
        <v>1997</v>
      </c>
      <c r="R5" s="20">
        <v>1996</v>
      </c>
    </row>
    <row r="6" spans="1:18" ht="14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2"/>
      <c r="M6" s="2"/>
      <c r="N6" s="2"/>
      <c r="O6" s="2"/>
    </row>
    <row r="7" spans="1:18" ht="14.25">
      <c r="A7" s="21" t="s">
        <v>2</v>
      </c>
      <c r="B7" s="15">
        <f t="shared" ref="B7:H7" si="0">+B9+B23+B47+B48</f>
        <v>4293816</v>
      </c>
      <c r="C7" s="15">
        <f t="shared" si="0"/>
        <v>4243813</v>
      </c>
      <c r="D7" s="17">
        <f t="shared" si="0"/>
        <v>3754160</v>
      </c>
      <c r="E7" s="17">
        <f t="shared" si="0"/>
        <v>3805835</v>
      </c>
      <c r="F7" s="17">
        <f t="shared" si="0"/>
        <v>3589744</v>
      </c>
      <c r="G7" s="17">
        <f t="shared" si="0"/>
        <v>3543795</v>
      </c>
      <c r="H7" s="17">
        <f t="shared" si="0"/>
        <v>3464188</v>
      </c>
      <c r="I7" s="17">
        <v>3560401</v>
      </c>
      <c r="J7" s="22"/>
      <c r="K7" s="17">
        <f>+K9+K23+K47+124247</f>
        <v>3783356</v>
      </c>
      <c r="L7" s="17">
        <f>+L9+L23+L47+127816</f>
        <v>3794909</v>
      </c>
      <c r="M7" s="17">
        <f>+M9+M23+M47+124858</f>
        <v>3691492</v>
      </c>
      <c r="N7" s="17">
        <f>+N9+N23+N47+135475</f>
        <v>3707377</v>
      </c>
      <c r="O7" s="17">
        <f>+O9+O23+O47+137864</f>
        <v>3578533</v>
      </c>
      <c r="P7" s="17">
        <f>+P9+P23+P47+142292</f>
        <v>3560812</v>
      </c>
      <c r="Q7" s="17">
        <f>+Q9+Q23+Q47+103703</f>
        <v>3381802</v>
      </c>
      <c r="R7" s="17">
        <v>3502354</v>
      </c>
    </row>
    <row r="8" spans="1:18" ht="14.25">
      <c r="A8" s="16"/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4.25">
      <c r="A9" s="23" t="s">
        <v>7</v>
      </c>
      <c r="B9" s="17">
        <f>SUM(B11:B21)</f>
        <v>1826226</v>
      </c>
      <c r="C9" s="17">
        <f>SUM(C11:C21)</f>
        <v>1817422</v>
      </c>
      <c r="D9" s="17">
        <f>SUM(D11:D21)+528219+360466+204706</f>
        <v>1767815</v>
      </c>
      <c r="E9" s="17">
        <f>SUM(E11:E21)+601724+311220+197113</f>
        <v>1831623</v>
      </c>
      <c r="F9" s="17">
        <f>SUM(F11:F21)+393348+296139+239646</f>
        <v>1634221</v>
      </c>
      <c r="G9" s="17">
        <f>SUM(G11:G21)+309261+281599+268679</f>
        <v>1620050</v>
      </c>
      <c r="H9" s="17">
        <f>SUM(H11:H21)+255829+277671+248883</f>
        <v>1535104</v>
      </c>
      <c r="I9" s="17">
        <v>1685439</v>
      </c>
      <c r="J9" s="17"/>
      <c r="K9" s="17">
        <f t="shared" ref="K9:Q9" si="1">SUM(K11:K21)</f>
        <v>1672172</v>
      </c>
      <c r="L9" s="17">
        <f t="shared" si="1"/>
        <v>1668575</v>
      </c>
      <c r="M9" s="17">
        <f t="shared" si="1"/>
        <v>1663986</v>
      </c>
      <c r="N9" s="17">
        <f t="shared" si="1"/>
        <v>1653867</v>
      </c>
      <c r="O9" s="17">
        <f t="shared" si="1"/>
        <v>1565257</v>
      </c>
      <c r="P9" s="17">
        <f t="shared" si="1"/>
        <v>1581056</v>
      </c>
      <c r="Q9" s="17">
        <f t="shared" si="1"/>
        <v>1487879</v>
      </c>
      <c r="R9" s="17">
        <v>1622939</v>
      </c>
    </row>
    <row r="10" spans="1:18" ht="14.2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14.25">
      <c r="A11" s="23" t="s">
        <v>8</v>
      </c>
      <c r="B11" s="18">
        <v>54549</v>
      </c>
      <c r="C11" s="17">
        <v>53274</v>
      </c>
      <c r="D11" s="17">
        <v>52500</v>
      </c>
      <c r="E11" s="17">
        <v>53932</v>
      </c>
      <c r="F11" s="17">
        <v>55425</v>
      </c>
      <c r="G11" s="17">
        <v>63329</v>
      </c>
      <c r="H11" s="17">
        <v>63339</v>
      </c>
      <c r="I11" s="17">
        <v>68067</v>
      </c>
      <c r="J11" s="18"/>
      <c r="K11" s="18">
        <v>55882</v>
      </c>
      <c r="L11" s="17">
        <v>56127</v>
      </c>
      <c r="M11" s="17">
        <v>54964</v>
      </c>
      <c r="N11" s="17">
        <v>58138</v>
      </c>
      <c r="O11" s="17">
        <v>59899</v>
      </c>
      <c r="P11" s="17">
        <v>66835</v>
      </c>
      <c r="Q11" s="17">
        <v>69030</v>
      </c>
      <c r="R11" s="17">
        <v>72113</v>
      </c>
    </row>
    <row r="12" spans="1:18" ht="14.25">
      <c r="A12" s="23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4.25">
      <c r="A13" s="23" t="s">
        <v>17</v>
      </c>
      <c r="B13" s="17"/>
      <c r="C13" s="17"/>
      <c r="D13" s="17"/>
      <c r="E13" s="17"/>
      <c r="F13" s="17"/>
      <c r="G13" s="17"/>
      <c r="J13" s="17"/>
      <c r="K13" s="17"/>
      <c r="L13" s="17"/>
      <c r="M13" s="17"/>
      <c r="N13" s="17"/>
      <c r="O13" s="17"/>
      <c r="P13" s="17"/>
    </row>
    <row r="14" spans="1:18" ht="14.25">
      <c r="A14" s="23" t="s">
        <v>38</v>
      </c>
      <c r="B14" s="18">
        <v>321959</v>
      </c>
      <c r="C14" s="17">
        <v>324679</v>
      </c>
      <c r="D14" s="17">
        <v>338442</v>
      </c>
      <c r="E14" s="17">
        <v>384668</v>
      </c>
      <c r="F14" s="17">
        <v>363080</v>
      </c>
      <c r="G14" s="17">
        <v>394428</v>
      </c>
      <c r="H14" s="17">
        <v>385947</v>
      </c>
      <c r="I14" s="17">
        <v>361246</v>
      </c>
      <c r="J14" s="18"/>
      <c r="K14" s="18">
        <v>317306</v>
      </c>
      <c r="L14" s="17">
        <v>325193</v>
      </c>
      <c r="M14" s="17">
        <v>345234</v>
      </c>
      <c r="N14" s="17">
        <v>388042</v>
      </c>
      <c r="O14" s="17">
        <v>368324</v>
      </c>
      <c r="P14" s="17">
        <v>403005</v>
      </c>
      <c r="Q14" s="17">
        <v>388887</v>
      </c>
      <c r="R14" s="17">
        <v>352871</v>
      </c>
    </row>
    <row r="15" spans="1:18" ht="16.5">
      <c r="A15" s="23" t="s">
        <v>48</v>
      </c>
      <c r="B15" s="18">
        <v>534866</v>
      </c>
      <c r="C15" s="17">
        <v>473748</v>
      </c>
      <c r="D15" s="18" t="s">
        <v>53</v>
      </c>
      <c r="E15" s="18" t="s">
        <v>70</v>
      </c>
      <c r="F15" s="18" t="s">
        <v>79</v>
      </c>
      <c r="G15" s="18" t="s">
        <v>87</v>
      </c>
      <c r="H15" s="18" t="s">
        <v>95</v>
      </c>
      <c r="I15" s="18" t="s">
        <v>103</v>
      </c>
      <c r="J15" s="18"/>
      <c r="K15" s="18">
        <v>376794</v>
      </c>
      <c r="L15" s="17">
        <v>339792</v>
      </c>
      <c r="M15" s="17">
        <v>422996</v>
      </c>
      <c r="N15" s="17">
        <v>423422</v>
      </c>
      <c r="O15" s="17">
        <v>324591</v>
      </c>
      <c r="P15" s="17">
        <v>273009</v>
      </c>
      <c r="Q15" s="17">
        <v>215609</v>
      </c>
      <c r="R15" s="17">
        <v>169164</v>
      </c>
    </row>
    <row r="16" spans="1:18" ht="14.25">
      <c r="A16" s="16"/>
      <c r="B16" s="18"/>
      <c r="C16" s="17"/>
      <c r="D16" s="17"/>
      <c r="E16" s="17"/>
      <c r="F16" s="17"/>
      <c r="G16" s="17"/>
      <c r="H16" s="17"/>
      <c r="I16" s="17"/>
      <c r="J16" s="18"/>
      <c r="K16" s="18"/>
      <c r="L16" s="17"/>
      <c r="M16" s="17"/>
      <c r="N16" s="17"/>
      <c r="O16" s="17"/>
      <c r="P16" s="17"/>
      <c r="Q16" s="17"/>
      <c r="R16" s="17"/>
    </row>
    <row r="17" spans="1:18" ht="14.25">
      <c r="A17" s="23" t="s">
        <v>39</v>
      </c>
      <c r="B17" s="16"/>
      <c r="C17" s="17"/>
      <c r="D17" s="17"/>
      <c r="E17" s="17"/>
      <c r="F17" s="17"/>
      <c r="G17" s="17"/>
      <c r="I17" s="17"/>
      <c r="J17" s="16"/>
      <c r="K17" s="16"/>
      <c r="L17" s="17"/>
      <c r="M17" s="17"/>
      <c r="N17" s="17"/>
      <c r="O17" s="17"/>
      <c r="P17" s="17"/>
      <c r="Q17" s="17"/>
      <c r="R17" s="17"/>
    </row>
    <row r="18" spans="1:18" ht="14.25">
      <c r="A18" s="23" t="s">
        <v>38</v>
      </c>
      <c r="B18" s="18">
        <v>292054</v>
      </c>
      <c r="C18" s="17">
        <v>289982</v>
      </c>
      <c r="D18" s="17">
        <v>283482</v>
      </c>
      <c r="E18" s="17">
        <v>282966</v>
      </c>
      <c r="F18" s="17">
        <v>286583</v>
      </c>
      <c r="G18" s="17">
        <v>302754</v>
      </c>
      <c r="H18" s="17">
        <v>303435</v>
      </c>
      <c r="I18" s="17">
        <v>297245</v>
      </c>
      <c r="J18" s="18"/>
      <c r="K18" s="18">
        <v>279010</v>
      </c>
      <c r="L18" s="17">
        <v>281461</v>
      </c>
      <c r="M18" s="17">
        <v>275620</v>
      </c>
      <c r="N18" s="17">
        <v>275932</v>
      </c>
      <c r="O18" s="17">
        <v>276658</v>
      </c>
      <c r="P18" s="17">
        <v>287929</v>
      </c>
      <c r="Q18" s="17">
        <v>287799</v>
      </c>
      <c r="R18" s="17">
        <v>272065</v>
      </c>
    </row>
    <row r="19" spans="1:18" ht="16.5">
      <c r="A19" s="23" t="s">
        <v>49</v>
      </c>
      <c r="B19" s="18">
        <v>424950</v>
      </c>
      <c r="C19" s="17">
        <v>423613</v>
      </c>
      <c r="D19" s="18" t="s">
        <v>54</v>
      </c>
      <c r="E19" s="18" t="s">
        <v>71</v>
      </c>
      <c r="F19" s="18" t="s">
        <v>80</v>
      </c>
      <c r="G19" s="18" t="s">
        <v>88</v>
      </c>
      <c r="H19" s="18" t="s">
        <v>96</v>
      </c>
      <c r="I19" s="18">
        <v>387391</v>
      </c>
      <c r="J19" s="18"/>
      <c r="K19" s="18">
        <v>388104</v>
      </c>
      <c r="L19" s="17">
        <v>464145</v>
      </c>
      <c r="M19" s="17">
        <v>360466</v>
      </c>
      <c r="N19" s="17">
        <v>311220</v>
      </c>
      <c r="O19" s="17">
        <v>296139</v>
      </c>
      <c r="P19" s="17">
        <v>281599</v>
      </c>
      <c r="Q19" s="17">
        <v>277671</v>
      </c>
      <c r="R19" s="17">
        <v>387391</v>
      </c>
    </row>
    <row r="20" spans="1:18" ht="14.25">
      <c r="A20" s="23"/>
      <c r="B20" s="17"/>
      <c r="C20" s="17"/>
      <c r="D20" s="17"/>
      <c r="E20" s="18"/>
      <c r="F20" s="18"/>
      <c r="G20" s="18"/>
      <c r="H20" s="28"/>
      <c r="I20" s="28"/>
      <c r="J20" s="17"/>
      <c r="K20" s="17"/>
      <c r="L20" s="17"/>
      <c r="M20" s="17"/>
      <c r="N20" s="17"/>
      <c r="O20" s="17"/>
      <c r="P20" s="17"/>
    </row>
    <row r="21" spans="1:18" ht="14.25">
      <c r="A21" s="21" t="s">
        <v>40</v>
      </c>
      <c r="B21" s="18">
        <v>197848</v>
      </c>
      <c r="C21" s="18">
        <v>252126</v>
      </c>
      <c r="D21" s="18" t="s">
        <v>55</v>
      </c>
      <c r="E21" s="18" t="s">
        <v>72</v>
      </c>
      <c r="F21" s="18" t="s">
        <v>81</v>
      </c>
      <c r="G21" s="18" t="s">
        <v>89</v>
      </c>
      <c r="H21" s="18" t="s">
        <v>97</v>
      </c>
      <c r="I21" s="18">
        <v>369335</v>
      </c>
      <c r="J21" s="18"/>
      <c r="K21" s="18">
        <v>255076</v>
      </c>
      <c r="L21" s="17">
        <v>201857</v>
      </c>
      <c r="M21" s="17">
        <v>204706</v>
      </c>
      <c r="N21" s="17">
        <v>197113</v>
      </c>
      <c r="O21" s="17">
        <v>239646</v>
      </c>
      <c r="P21" s="17">
        <v>268679</v>
      </c>
      <c r="Q21" s="17">
        <v>248883</v>
      </c>
      <c r="R21" s="17">
        <v>369335</v>
      </c>
    </row>
    <row r="22" spans="1:18" ht="14.25">
      <c r="A22" s="23"/>
      <c r="B22" s="16"/>
      <c r="C22" s="16"/>
      <c r="D22" s="16"/>
      <c r="E22" s="16"/>
      <c r="F22" s="16"/>
      <c r="G22" s="16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4.25">
      <c r="A23" s="23" t="s">
        <v>12</v>
      </c>
      <c r="B23" s="15">
        <f>SUM(B26:B45)</f>
        <v>1627070</v>
      </c>
      <c r="C23" s="15">
        <f>SUM(C26:C45)</f>
        <v>1555145</v>
      </c>
      <c r="D23" s="17">
        <f>SUM(D26:D45)+128233+230682</f>
        <v>1139789</v>
      </c>
      <c r="E23" s="17">
        <f>SUM(E26:E45)+109271+228056</f>
        <v>1116982</v>
      </c>
      <c r="F23" s="17">
        <f>SUM(F26:F45)+120166+218809</f>
        <v>1102304</v>
      </c>
      <c r="G23" s="17">
        <f>SUM(G26:G45)+128356+225052</f>
        <v>1101871</v>
      </c>
      <c r="H23" s="17">
        <f>SUM(H26:H45)+108798+221284</f>
        <v>1088018</v>
      </c>
      <c r="I23" s="17">
        <v>1054401</v>
      </c>
      <c r="J23" s="17"/>
      <c r="K23" s="17">
        <f>SUM(K26:K45)+191079+139450</f>
        <v>1301738</v>
      </c>
      <c r="L23" s="17">
        <f>SUM(L26:L45)+150114</f>
        <v>1290387</v>
      </c>
      <c r="M23" s="17">
        <f>SUM(M26:M45)+128372</f>
        <v>1221234</v>
      </c>
      <c r="N23" s="17">
        <f>SUM(N26:N45)+108351</f>
        <v>1223602</v>
      </c>
      <c r="O23" s="17">
        <f>SUM(O26:O45)+117636</f>
        <v>1193762</v>
      </c>
      <c r="P23" s="17">
        <f>SUM(P26:P45)+120795</f>
        <v>1183652</v>
      </c>
      <c r="Q23" s="17">
        <f>SUM(Q26:Q45)+108670</f>
        <v>1134339</v>
      </c>
      <c r="R23" s="17">
        <v>1133618</v>
      </c>
    </row>
    <row r="24" spans="1:18" ht="14.25">
      <c r="A24" s="16"/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pans="1:18" ht="14.25">
      <c r="A25" s="23" t="s">
        <v>16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ht="14.25">
      <c r="A26" s="23" t="s">
        <v>13</v>
      </c>
      <c r="B26" s="18">
        <v>189306</v>
      </c>
      <c r="C26" s="17">
        <v>189921</v>
      </c>
      <c r="D26" s="17">
        <v>184490</v>
      </c>
      <c r="E26" s="17">
        <v>183391</v>
      </c>
      <c r="F26" s="17">
        <v>182392</v>
      </c>
      <c r="G26" s="17">
        <v>181566</v>
      </c>
      <c r="H26" s="17">
        <v>184829</v>
      </c>
      <c r="I26" s="17">
        <v>189117</v>
      </c>
      <c r="J26" s="18"/>
      <c r="K26" s="18">
        <v>197992</v>
      </c>
      <c r="L26" s="17">
        <v>199116</v>
      </c>
      <c r="M26" s="17">
        <v>214481</v>
      </c>
      <c r="N26" s="17">
        <v>225037</v>
      </c>
      <c r="O26" s="17">
        <v>209672</v>
      </c>
      <c r="P26" s="17">
        <v>205877</v>
      </c>
      <c r="Q26" s="17">
        <v>203344</v>
      </c>
      <c r="R26" s="17">
        <v>205187</v>
      </c>
    </row>
    <row r="27" spans="1:18" ht="14.25">
      <c r="A27" s="21" t="s">
        <v>50</v>
      </c>
      <c r="B27" s="18">
        <v>190614</v>
      </c>
      <c r="C27" s="17">
        <v>179468</v>
      </c>
      <c r="D27" s="17">
        <v>170528</v>
      </c>
      <c r="E27" s="17">
        <v>180646</v>
      </c>
      <c r="F27" s="17">
        <v>170479</v>
      </c>
      <c r="G27" s="17">
        <v>157537</v>
      </c>
      <c r="H27" s="17">
        <v>149530</v>
      </c>
      <c r="I27" s="17">
        <v>117454</v>
      </c>
      <c r="J27" s="18"/>
      <c r="K27" s="18">
        <v>190614</v>
      </c>
      <c r="L27" s="17">
        <v>179468</v>
      </c>
      <c r="M27" s="17">
        <v>170528</v>
      </c>
      <c r="N27" s="17">
        <v>180646</v>
      </c>
      <c r="O27" s="17">
        <v>170479</v>
      </c>
      <c r="P27" s="17">
        <v>157537</v>
      </c>
      <c r="Q27" s="17">
        <v>149530</v>
      </c>
      <c r="R27" s="17">
        <v>117454</v>
      </c>
    </row>
    <row r="28" spans="1:18" ht="14.25">
      <c r="A28" s="23" t="s">
        <v>14</v>
      </c>
      <c r="B28" s="18">
        <v>50087</v>
      </c>
      <c r="C28" s="17">
        <v>52633</v>
      </c>
      <c r="D28" s="17">
        <v>52079</v>
      </c>
      <c r="E28" s="17">
        <v>48135</v>
      </c>
      <c r="F28" s="17">
        <v>47109</v>
      </c>
      <c r="G28" s="17">
        <v>46694</v>
      </c>
      <c r="H28" s="17">
        <v>50254</v>
      </c>
      <c r="I28" s="17">
        <v>49923</v>
      </c>
      <c r="J28" s="18"/>
      <c r="K28" s="18">
        <v>50404</v>
      </c>
      <c r="L28" s="17">
        <v>53552</v>
      </c>
      <c r="M28" s="17">
        <v>54301</v>
      </c>
      <c r="N28" s="17">
        <v>48255</v>
      </c>
      <c r="O28" s="17">
        <v>48365</v>
      </c>
      <c r="P28" s="17">
        <v>46296</v>
      </c>
      <c r="Q28" s="17">
        <v>52176</v>
      </c>
      <c r="R28" s="17">
        <v>47859</v>
      </c>
    </row>
    <row r="29" spans="1:18" ht="14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 ht="14.25">
      <c r="A30" s="23" t="s">
        <v>15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4.25">
      <c r="A31" s="23" t="s">
        <v>18</v>
      </c>
      <c r="B31" s="19">
        <v>426085</v>
      </c>
      <c r="C31" s="18">
        <v>339564</v>
      </c>
      <c r="D31" s="18" t="s">
        <v>56</v>
      </c>
      <c r="E31" s="18" t="s">
        <v>73</v>
      </c>
      <c r="F31" s="18" t="s">
        <v>82</v>
      </c>
      <c r="G31" s="18" t="s">
        <v>90</v>
      </c>
      <c r="H31" s="18" t="s">
        <v>98</v>
      </c>
      <c r="I31" s="18" t="s">
        <v>104</v>
      </c>
      <c r="J31" s="17"/>
      <c r="K31" s="18" t="s">
        <v>59</v>
      </c>
      <c r="L31" s="18" t="s">
        <v>60</v>
      </c>
      <c r="M31" s="18" t="s">
        <v>64</v>
      </c>
      <c r="N31" s="18" t="s">
        <v>76</v>
      </c>
      <c r="O31" s="18" t="s">
        <v>85</v>
      </c>
      <c r="P31" s="18" t="s">
        <v>93</v>
      </c>
      <c r="Q31" s="18" t="s">
        <v>101</v>
      </c>
      <c r="R31" s="18" t="s">
        <v>107</v>
      </c>
    </row>
    <row r="32" spans="1:18" ht="14.25">
      <c r="A32" s="23" t="s">
        <v>19</v>
      </c>
      <c r="B32" s="19">
        <v>373308</v>
      </c>
      <c r="C32" s="18">
        <v>385593</v>
      </c>
      <c r="D32" s="18" t="s">
        <v>57</v>
      </c>
      <c r="E32" s="18" t="s">
        <v>74</v>
      </c>
      <c r="F32" s="18" t="s">
        <v>83</v>
      </c>
      <c r="G32" s="18" t="s">
        <v>91</v>
      </c>
      <c r="H32" s="18" t="s">
        <v>99</v>
      </c>
      <c r="I32" s="18" t="s">
        <v>105</v>
      </c>
      <c r="J32" s="17"/>
      <c r="K32" s="19">
        <v>290281</v>
      </c>
      <c r="L32" s="17">
        <v>304546</v>
      </c>
      <c r="M32" s="17">
        <v>292234</v>
      </c>
      <c r="N32" s="17">
        <v>293824</v>
      </c>
      <c r="O32" s="17">
        <v>284425</v>
      </c>
      <c r="P32" s="17">
        <v>260121</v>
      </c>
      <c r="Q32" s="17">
        <v>250216</v>
      </c>
      <c r="R32" s="17">
        <v>251825</v>
      </c>
    </row>
    <row r="33" spans="1:18" ht="14.25">
      <c r="A33" s="23" t="s">
        <v>41</v>
      </c>
      <c r="B33" s="19">
        <v>32079</v>
      </c>
      <c r="C33" s="17">
        <v>35713</v>
      </c>
      <c r="D33" s="17">
        <v>36994</v>
      </c>
      <c r="E33" s="17">
        <v>38911</v>
      </c>
      <c r="F33" s="17">
        <v>40663</v>
      </c>
      <c r="G33" s="17">
        <v>40967</v>
      </c>
      <c r="H33" s="17">
        <v>45151</v>
      </c>
      <c r="I33" s="17">
        <v>50906</v>
      </c>
      <c r="J33" s="17"/>
      <c r="K33" s="19">
        <v>36282</v>
      </c>
      <c r="L33" s="17">
        <v>36830</v>
      </c>
      <c r="M33" s="17">
        <v>39163</v>
      </c>
      <c r="N33" s="17">
        <v>41567</v>
      </c>
      <c r="O33" s="17">
        <v>42192</v>
      </c>
      <c r="P33" s="17">
        <v>48314</v>
      </c>
      <c r="Q33" s="17">
        <v>48506</v>
      </c>
      <c r="R33" s="17">
        <v>54286</v>
      </c>
    </row>
    <row r="34" spans="1:18" ht="14.25">
      <c r="A34" s="16" t="s">
        <v>21</v>
      </c>
      <c r="B34" s="19">
        <v>9430</v>
      </c>
      <c r="C34" s="17">
        <v>9807</v>
      </c>
      <c r="D34" s="17">
        <v>9984</v>
      </c>
      <c r="E34" s="17">
        <v>9872</v>
      </c>
      <c r="F34" s="17">
        <v>9587</v>
      </c>
      <c r="G34" s="17">
        <v>10224</v>
      </c>
      <c r="H34" s="17">
        <v>10070</v>
      </c>
      <c r="I34" s="17">
        <v>10122</v>
      </c>
      <c r="J34" s="17"/>
      <c r="K34" s="19">
        <v>10180</v>
      </c>
      <c r="L34" s="17">
        <v>10267</v>
      </c>
      <c r="M34" s="17">
        <v>10489</v>
      </c>
      <c r="N34" s="17">
        <v>10535</v>
      </c>
      <c r="O34" s="17">
        <v>9977</v>
      </c>
      <c r="P34" s="17">
        <v>11084</v>
      </c>
      <c r="Q34" s="17">
        <v>10513</v>
      </c>
      <c r="R34" s="17">
        <v>10197</v>
      </c>
    </row>
    <row r="35" spans="1:18" ht="14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4.25">
      <c r="A36" s="23" t="s">
        <v>39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4.25">
      <c r="A37" s="23" t="s">
        <v>18</v>
      </c>
      <c r="B37" s="18">
        <v>172466</v>
      </c>
      <c r="C37" s="17">
        <v>153013</v>
      </c>
      <c r="D37" s="17">
        <v>118126</v>
      </c>
      <c r="E37" s="17">
        <v>108951</v>
      </c>
      <c r="F37" s="17">
        <v>109612</v>
      </c>
      <c r="G37" s="17">
        <v>115437</v>
      </c>
      <c r="H37" s="17">
        <v>121913</v>
      </c>
      <c r="I37" s="17">
        <v>113641</v>
      </c>
      <c r="J37" s="17"/>
      <c r="K37" s="18" t="s">
        <v>61</v>
      </c>
      <c r="L37" s="27">
        <v>116676</v>
      </c>
      <c r="M37" s="27">
        <v>102821</v>
      </c>
      <c r="N37" s="27">
        <v>100515</v>
      </c>
      <c r="O37" s="27">
        <v>96249</v>
      </c>
      <c r="P37" s="27">
        <v>110548</v>
      </c>
      <c r="Q37" s="27">
        <v>104033</v>
      </c>
      <c r="R37" s="18" t="s">
        <v>108</v>
      </c>
    </row>
    <row r="38" spans="1:18" ht="14.25">
      <c r="A38" s="23" t="s">
        <v>19</v>
      </c>
      <c r="B38" s="18">
        <v>88511</v>
      </c>
      <c r="C38" s="17">
        <v>80682</v>
      </c>
      <c r="D38" s="17">
        <v>79370</v>
      </c>
      <c r="E38" s="17">
        <v>74856</v>
      </c>
      <c r="F38" s="17">
        <v>71511</v>
      </c>
      <c r="G38" s="17">
        <v>68997</v>
      </c>
      <c r="H38" s="17">
        <v>64457</v>
      </c>
      <c r="I38" s="17">
        <v>64701</v>
      </c>
      <c r="J38" s="17"/>
      <c r="K38" s="18">
        <v>77566</v>
      </c>
      <c r="L38" s="17">
        <v>77527</v>
      </c>
      <c r="M38" s="17">
        <v>77402</v>
      </c>
      <c r="N38" s="17">
        <v>74643</v>
      </c>
      <c r="O38" s="17">
        <v>72228</v>
      </c>
      <c r="P38" s="17">
        <v>70038</v>
      </c>
      <c r="Q38" s="17">
        <v>66841</v>
      </c>
      <c r="R38" s="17">
        <v>67718</v>
      </c>
    </row>
    <row r="39" spans="1:18" ht="14.25">
      <c r="A39" s="23" t="s">
        <v>41</v>
      </c>
      <c r="B39" s="18">
        <v>35516</v>
      </c>
      <c r="C39" s="17">
        <v>37202</v>
      </c>
      <c r="D39" s="17">
        <v>38902</v>
      </c>
      <c r="E39" s="17">
        <v>41363</v>
      </c>
      <c r="F39" s="17">
        <v>41845</v>
      </c>
      <c r="G39" s="17">
        <v>43483</v>
      </c>
      <c r="H39" s="17">
        <v>44122</v>
      </c>
      <c r="I39" s="17">
        <v>49694</v>
      </c>
      <c r="J39" s="17"/>
      <c r="K39" s="18">
        <v>36379</v>
      </c>
      <c r="L39" s="17">
        <v>38171</v>
      </c>
      <c r="M39" s="17">
        <v>39659</v>
      </c>
      <c r="N39" s="17">
        <v>42557</v>
      </c>
      <c r="O39" s="17">
        <v>42916</v>
      </c>
      <c r="P39" s="17">
        <v>44049</v>
      </c>
      <c r="Q39" s="17">
        <v>45668</v>
      </c>
      <c r="R39" s="17">
        <v>50584</v>
      </c>
    </row>
    <row r="40" spans="1:18" ht="14.25">
      <c r="A40" s="16" t="s">
        <v>21</v>
      </c>
      <c r="B40" s="18">
        <v>11899</v>
      </c>
      <c r="C40" s="17">
        <v>12527</v>
      </c>
      <c r="D40" s="17">
        <v>12669</v>
      </c>
      <c r="E40" s="17">
        <v>12331</v>
      </c>
      <c r="F40" s="17">
        <v>12367</v>
      </c>
      <c r="G40" s="17">
        <v>13000</v>
      </c>
      <c r="H40" s="17">
        <v>13864</v>
      </c>
      <c r="I40" s="17">
        <v>14164</v>
      </c>
      <c r="J40" s="17"/>
      <c r="K40" s="18">
        <v>11841</v>
      </c>
      <c r="L40" s="17">
        <v>11943</v>
      </c>
      <c r="M40" s="17">
        <v>12279</v>
      </c>
      <c r="N40" s="17">
        <v>12504</v>
      </c>
      <c r="O40" s="17">
        <v>12801</v>
      </c>
      <c r="P40" s="17">
        <v>13103</v>
      </c>
      <c r="Q40" s="17">
        <v>13638</v>
      </c>
      <c r="R40" s="17">
        <v>13608</v>
      </c>
    </row>
    <row r="41" spans="1:18" ht="14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6.5">
      <c r="A42" s="23" t="s">
        <v>51</v>
      </c>
      <c r="B42" s="19">
        <v>27831</v>
      </c>
      <c r="C42" s="17">
        <v>25978</v>
      </c>
      <c r="D42" s="17">
        <v>26565</v>
      </c>
      <c r="E42" s="17">
        <v>28584</v>
      </c>
      <c r="F42" s="17">
        <v>22191</v>
      </c>
      <c r="G42" s="17">
        <v>18131</v>
      </c>
      <c r="H42" s="17">
        <v>18037</v>
      </c>
      <c r="I42" s="17">
        <v>17121</v>
      </c>
      <c r="J42" s="19"/>
      <c r="K42" s="19">
        <v>27753</v>
      </c>
      <c r="L42" s="17">
        <v>26124</v>
      </c>
      <c r="M42" s="17">
        <v>27117</v>
      </c>
      <c r="N42" s="17">
        <v>29009</v>
      </c>
      <c r="O42" s="17">
        <v>22506</v>
      </c>
      <c r="P42" s="17">
        <v>18469</v>
      </c>
      <c r="Q42" s="17">
        <v>17610</v>
      </c>
      <c r="R42" s="17">
        <v>17530</v>
      </c>
    </row>
    <row r="43" spans="1:18" ht="14.25">
      <c r="A43" s="23" t="s">
        <v>42</v>
      </c>
      <c r="B43" s="18">
        <v>1683</v>
      </c>
      <c r="C43" s="17">
        <v>1826</v>
      </c>
      <c r="D43" s="17">
        <v>1910</v>
      </c>
      <c r="E43" s="17">
        <v>2092</v>
      </c>
      <c r="F43" s="17">
        <v>2297</v>
      </c>
      <c r="G43" s="17">
        <v>2143</v>
      </c>
      <c r="H43" s="17">
        <v>2312</v>
      </c>
      <c r="I43" s="17">
        <v>2334</v>
      </c>
      <c r="J43" s="18"/>
      <c r="K43" s="18">
        <v>1516</v>
      </c>
      <c r="L43" s="17">
        <v>2000</v>
      </c>
      <c r="M43" s="17">
        <v>2331</v>
      </c>
      <c r="N43" s="17">
        <v>2344</v>
      </c>
      <c r="O43" s="17">
        <v>2637</v>
      </c>
      <c r="P43" s="17">
        <v>2341</v>
      </c>
      <c r="Q43" s="17">
        <v>2334</v>
      </c>
      <c r="R43" s="17">
        <v>2284</v>
      </c>
    </row>
    <row r="44" spans="1:18" ht="14.25">
      <c r="A44" s="24" t="s">
        <v>43</v>
      </c>
      <c r="B44" s="18" t="s">
        <v>35</v>
      </c>
      <c r="C44" s="18" t="s">
        <v>63</v>
      </c>
      <c r="D44" s="18" t="s">
        <v>58</v>
      </c>
      <c r="E44" s="18" t="s">
        <v>75</v>
      </c>
      <c r="F44" s="18" t="s">
        <v>84</v>
      </c>
      <c r="G44" s="18" t="s">
        <v>92</v>
      </c>
      <c r="H44" s="18" t="s">
        <v>100</v>
      </c>
      <c r="I44" s="18" t="s">
        <v>106</v>
      </c>
      <c r="J44" s="17"/>
      <c r="K44" s="18">
        <v>17874</v>
      </c>
      <c r="L44" s="18">
        <v>17397</v>
      </c>
      <c r="M44" s="18" t="s">
        <v>65</v>
      </c>
      <c r="N44" s="17">
        <v>18569</v>
      </c>
      <c r="O44" s="17">
        <v>8411</v>
      </c>
      <c r="P44" s="17">
        <v>9811</v>
      </c>
      <c r="Q44" s="17">
        <v>9664</v>
      </c>
      <c r="R44" s="17">
        <v>10454</v>
      </c>
    </row>
    <row r="45" spans="1:18" ht="14.25">
      <c r="A45" s="23" t="s">
        <v>44</v>
      </c>
      <c r="B45" s="19">
        <v>18255</v>
      </c>
      <c r="C45" s="17">
        <v>51218</v>
      </c>
      <c r="D45" s="17">
        <v>49257</v>
      </c>
      <c r="E45" s="17">
        <v>50523</v>
      </c>
      <c r="F45" s="17">
        <v>53276</v>
      </c>
      <c r="G45" s="17">
        <v>50284</v>
      </c>
      <c r="H45" s="17">
        <v>53397</v>
      </c>
      <c r="I45" s="17">
        <v>40876</v>
      </c>
      <c r="J45" s="17"/>
      <c r="K45" s="19">
        <v>22527</v>
      </c>
      <c r="L45" s="17">
        <v>66656</v>
      </c>
      <c r="M45" s="17">
        <v>50057</v>
      </c>
      <c r="N45" s="17">
        <v>35246</v>
      </c>
      <c r="O45" s="17">
        <v>53268</v>
      </c>
      <c r="P45" s="17">
        <v>65269</v>
      </c>
      <c r="Q45" s="17">
        <v>51596</v>
      </c>
      <c r="R45" s="17">
        <v>63523</v>
      </c>
    </row>
    <row r="46" spans="1:18" ht="14.25">
      <c r="A46" s="23"/>
      <c r="B46" s="17"/>
      <c r="C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t="14.25">
      <c r="A47" s="23" t="s">
        <v>45</v>
      </c>
      <c r="B47" s="18">
        <v>689281</v>
      </c>
      <c r="C47" s="17">
        <v>712726</v>
      </c>
      <c r="D47" s="17">
        <v>683390</v>
      </c>
      <c r="E47" s="17">
        <v>692367</v>
      </c>
      <c r="F47" s="17">
        <v>689749</v>
      </c>
      <c r="G47" s="17">
        <v>654602</v>
      </c>
      <c r="H47" s="17">
        <v>656777</v>
      </c>
      <c r="I47" s="17">
        <v>652512</v>
      </c>
      <c r="J47" s="17"/>
      <c r="K47" s="18">
        <v>685199</v>
      </c>
      <c r="L47" s="17">
        <v>708131</v>
      </c>
      <c r="M47" s="17">
        <v>681414</v>
      </c>
      <c r="N47" s="17">
        <v>694433</v>
      </c>
      <c r="O47" s="17">
        <v>681650</v>
      </c>
      <c r="P47" s="17">
        <v>653812</v>
      </c>
      <c r="Q47" s="17">
        <v>655881</v>
      </c>
      <c r="R47" s="17">
        <v>639252</v>
      </c>
    </row>
    <row r="48" spans="1:18" ht="14.25">
      <c r="A48" s="23" t="s">
        <v>46</v>
      </c>
      <c r="B48" s="26">
        <v>151239</v>
      </c>
      <c r="C48" s="17">
        <v>158520</v>
      </c>
      <c r="D48" s="17">
        <v>163166</v>
      </c>
      <c r="E48" s="17">
        <v>164863</v>
      </c>
      <c r="F48" s="17">
        <v>163470</v>
      </c>
      <c r="G48" s="17">
        <v>167272</v>
      </c>
      <c r="H48" s="17">
        <v>184289</v>
      </c>
      <c r="I48" s="17">
        <v>168049</v>
      </c>
      <c r="J48" s="17"/>
      <c r="K48" s="18" t="s">
        <v>67</v>
      </c>
      <c r="L48" s="18" t="s">
        <v>68</v>
      </c>
      <c r="M48" s="18" t="s">
        <v>66</v>
      </c>
      <c r="N48" s="18" t="s">
        <v>77</v>
      </c>
      <c r="O48" s="18" t="s">
        <v>86</v>
      </c>
      <c r="P48" s="18" t="s">
        <v>94</v>
      </c>
      <c r="Q48" s="18" t="s">
        <v>102</v>
      </c>
      <c r="R48" s="18" t="s">
        <v>109</v>
      </c>
    </row>
    <row r="49" spans="1:18" ht="14.25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13"/>
      <c r="M49" s="30"/>
      <c r="N49" s="30"/>
      <c r="O49" s="30"/>
      <c r="P49" s="30"/>
      <c r="Q49" s="30"/>
      <c r="R49" s="30"/>
    </row>
    <row r="50" spans="1:18" ht="14.25">
      <c r="A50" s="71" t="s">
        <v>110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 ht="31.5" customHeight="1">
      <c r="A51" s="71" t="s">
        <v>111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</row>
    <row r="52" spans="1:18" ht="30" customHeight="1">
      <c r="A52" s="71" t="s">
        <v>112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</row>
    <row r="53" spans="1:18" ht="14.25">
      <c r="A53" s="23" t="s">
        <v>62</v>
      </c>
      <c r="B53" s="17"/>
      <c r="C53" s="17"/>
      <c r="J53" s="17"/>
      <c r="K53" s="17"/>
      <c r="L53" s="2"/>
      <c r="M53" s="2"/>
      <c r="N53" s="2"/>
      <c r="O53" s="2"/>
    </row>
    <row r="54" spans="1:18" ht="14.25">
      <c r="A54" s="25" t="s">
        <v>78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"/>
      <c r="M54" s="2"/>
      <c r="N54" s="2"/>
      <c r="O54" s="2"/>
    </row>
    <row r="55" spans="1:18" ht="14.25">
      <c r="A55" s="16" t="s">
        <v>69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2"/>
      <c r="M55" s="2"/>
      <c r="N55" s="2"/>
      <c r="O55" s="2"/>
    </row>
    <row r="56" spans="1:18" ht="14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2"/>
      <c r="M56" s="2"/>
      <c r="N56" s="2"/>
      <c r="O56" s="2"/>
    </row>
    <row r="57" spans="1:18" ht="14.25">
      <c r="A57" s="16" t="s">
        <v>23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2"/>
      <c r="M57" s="2"/>
      <c r="N57" s="2"/>
      <c r="O57" s="2"/>
    </row>
    <row r="58" spans="1:18" ht="14.25">
      <c r="A58" s="16" t="s">
        <v>52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2"/>
      <c r="M58" s="2"/>
      <c r="N58" s="2"/>
      <c r="O58" s="2"/>
    </row>
    <row r="59" spans="1:18" ht="14.25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2"/>
      <c r="M59" s="2"/>
      <c r="N59" s="2"/>
      <c r="O59" s="2"/>
    </row>
    <row r="60" spans="1:18" ht="14.25">
      <c r="A60" s="16" t="s">
        <v>47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2"/>
      <c r="M60" s="2"/>
      <c r="N60" s="2"/>
      <c r="O60" s="2"/>
    </row>
    <row r="61" spans="1:18" ht="14.25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2"/>
      <c r="M61" s="2"/>
      <c r="N61" s="2"/>
      <c r="O61" s="2"/>
    </row>
    <row r="62" spans="1:18" ht="14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8" ht="14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8" ht="14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ht="14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</sheetData>
  <mergeCells count="6">
    <mergeCell ref="A1:B1"/>
    <mergeCell ref="A50:R50"/>
    <mergeCell ref="A51:R51"/>
    <mergeCell ref="A52:R52"/>
    <mergeCell ref="B4:I4"/>
    <mergeCell ref="K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2004-19</vt:lpstr>
      <vt:lpstr>1996-2003</vt:lpstr>
      <vt:lpstr>'2004-19'!Print_Area</vt:lpstr>
    </vt:vector>
  </TitlesOfParts>
  <Company>OCA-Office of Court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OCA-25 BEAVER STREET</dc:creator>
  <cp:lastModifiedBy>Charbonneau, Michele</cp:lastModifiedBy>
  <cp:lastPrinted>2019-03-21T17:33:30Z</cp:lastPrinted>
  <dcterms:created xsi:type="dcterms:W3CDTF">2002-03-22T21:00:54Z</dcterms:created>
  <dcterms:modified xsi:type="dcterms:W3CDTF">2021-06-30T12:32:35Z</dcterms:modified>
</cp:coreProperties>
</file>